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7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65" windowWidth="14565" windowHeight="6060" tabRatio="873"/>
  </bookViews>
  <sheets>
    <sheet name="Обща част" sheetId="1" r:id="rId1"/>
    <sheet name="I. Научни резултати" sheetId="2" r:id="rId2"/>
    <sheet name="II. Научен капацитет" sheetId="3" r:id="rId3"/>
    <sheet name="III. Обществено въздействие" sheetId="4" r:id="rId4"/>
    <sheet name="IV. Експертна дейност" sheetId="5" r:id="rId5"/>
    <sheet name="V. Допълнителни показатели" sheetId="6" r:id="rId6"/>
  </sheets>
  <calcPr calcId="125725"/>
  <customWorkbookViews>
    <customWorkbookView name="vve - Personal View" guid="{3837910D-48F4-4FBE-A076-619F1986AB1E}" mergeInterval="0" personalView="1" maximized="1" xWindow="1" yWindow="1" windowWidth="1362" windowHeight="538" tabRatio="873" activeSheetId="1" showComments="commIndAndComment"/>
    <customWorkbookView name="Editor_AZB - Personal View" guid="{D10F90B7-FA71-41D8-9BF2-0669AC40A0DE}" mergeInterval="0" personalView="1" maximized="1" xWindow="1" yWindow="1" windowWidth="1362" windowHeight="538" tabRatio="873" activeSheetId="1" showComments="commIndAndComment"/>
    <customWorkbookView name="Vesela - Personal View" guid="{8AD09ECE-C921-4E62-A985-082A25D9F653}" mergeInterval="0" personalView="1" maximized="1" windowWidth="2560" windowHeight="1254" tabRatio="873" activeSheetId="2" showComments="commIndAndComment"/>
    <customWorkbookView name="ReviewerNov - Personal View" guid="{B30F3123-F943-4609-9F2B-0160EC230C01}" mergeInterval="0" personalView="1" maximized="1" windowWidth="1002" windowHeight="1086" tabRatio="873" activeSheetId="2"/>
    <customWorkbookView name="Boris - Personal View" guid="{C2093A47-0081-450F-9D41-644316562D35}" mergeInterval="0" personalView="1" maximized="1" windowWidth="1916" windowHeight="793" tabRatio="873" activeSheetId="2"/>
    <customWorkbookView name="VE - Personal View" guid="{4852D9B1-7A3B-46A6-A2F6-FF34B6F7FC25}" mergeInterval="0" personalView="1" maximized="1" windowWidth="971" windowHeight="882" tabRatio="873" activeSheetId="6" showComments="commIndAndComment"/>
  </customWorkbookViews>
</workbook>
</file>

<file path=xl/calcChain.xml><?xml version="1.0" encoding="utf-8"?>
<calcChain xmlns="http://schemas.openxmlformats.org/spreadsheetml/2006/main">
  <c r="E25" i="6"/>
  <c r="E2"/>
  <c r="E4"/>
  <c r="E5"/>
  <c r="E6"/>
  <c r="E7"/>
  <c r="E8"/>
  <c r="E10"/>
  <c r="E11"/>
  <c r="E12"/>
  <c r="E13"/>
  <c r="E14"/>
  <c r="E15"/>
  <c r="E17"/>
  <c r="E18"/>
  <c r="E19"/>
  <c r="E21"/>
  <c r="E22"/>
  <c r="E23"/>
  <c r="E24"/>
  <c r="E27"/>
  <c r="E29"/>
  <c r="E30"/>
  <c r="E31"/>
  <c r="E32"/>
  <c r="E33"/>
  <c r="E34"/>
  <c r="E35"/>
  <c r="E36"/>
  <c r="E37"/>
  <c r="E38"/>
  <c r="E39"/>
  <c r="E41"/>
  <c r="E42"/>
  <c r="E44"/>
  <c r="E45"/>
  <c r="E47"/>
  <c r="E48"/>
  <c r="E49"/>
  <c r="E50"/>
  <c r="E51"/>
  <c r="E53"/>
  <c r="E55"/>
  <c r="E56"/>
  <c r="E57"/>
  <c r="E58"/>
  <c r="E59"/>
  <c r="E60"/>
  <c r="E61"/>
  <c r="E62"/>
  <c r="E64"/>
  <c r="E65"/>
  <c r="E66"/>
  <c r="E68"/>
  <c r="E69"/>
  <c r="E71"/>
  <c r="E72"/>
  <c r="E74"/>
  <c r="E75"/>
  <c r="E2" i="5"/>
  <c r="E4"/>
  <c r="E5"/>
  <c r="E6"/>
  <c r="E8"/>
  <c r="E10"/>
  <c r="E11"/>
  <c r="E12"/>
  <c r="E13"/>
  <c r="E15"/>
  <c r="E16"/>
  <c r="E17"/>
  <c r="E19"/>
  <c r="E20"/>
  <c r="E21"/>
  <c r="E22"/>
  <c r="E23"/>
  <c r="E24"/>
  <c r="E25"/>
  <c r="E26"/>
  <c r="E27"/>
  <c r="E28"/>
  <c r="E29"/>
  <c r="E30"/>
  <c r="E31"/>
  <c r="E32"/>
  <c r="E34"/>
  <c r="E35"/>
  <c r="E36"/>
  <c r="E38"/>
  <c r="E40"/>
  <c r="E42"/>
  <c r="E2" i="4"/>
  <c r="E4"/>
  <c r="E6"/>
  <c r="E7"/>
  <c r="E8"/>
  <c r="E9"/>
  <c r="E11"/>
  <c r="E12"/>
  <c r="E13"/>
  <c r="E14"/>
  <c r="E15"/>
  <c r="E16"/>
  <c r="E17"/>
  <c r="E18"/>
  <c r="E2" i="3"/>
  <c r="E3"/>
  <c r="E4"/>
  <c r="E5"/>
  <c r="E2" i="2"/>
  <c r="E4"/>
  <c r="E7"/>
  <c r="E8"/>
  <c r="E9"/>
  <c r="E10"/>
  <c r="E11"/>
  <c r="E12"/>
  <c r="E14"/>
  <c r="E15"/>
  <c r="E16"/>
  <c r="E17"/>
  <c r="E18"/>
  <c r="E19"/>
  <c r="E21"/>
  <c r="E22"/>
  <c r="E23"/>
  <c r="E24"/>
  <c r="E25"/>
  <c r="E26"/>
  <c r="E27"/>
  <c r="E28"/>
  <c r="E30"/>
  <c r="E31"/>
  <c r="E32"/>
  <c r="E34"/>
  <c r="E35"/>
  <c r="E36"/>
  <c r="E37"/>
  <c r="E38"/>
  <c r="E39"/>
  <c r="E40"/>
  <c r="E42"/>
  <c r="E43"/>
  <c r="E44"/>
  <c r="E46"/>
  <c r="E47"/>
  <c r="G4" i="1"/>
  <c r="H4"/>
  <c r="G5" s="1"/>
</calcChain>
</file>

<file path=xl/sharedStrings.xml><?xml version="1.0" encoding="utf-8"?>
<sst xmlns="http://schemas.openxmlformats.org/spreadsheetml/2006/main" count="510" uniqueCount="420">
  <si>
    <t>Точки</t>
  </si>
  <si>
    <t>Брой научни публикации в издания, включени в ERIH PLUS, Scopus или Web of Science (Core Collection)</t>
  </si>
  <si>
    <t>Бонус точки за статии в списания, индексирани от Web of Science (Core Collection) и SCOPUS които:</t>
  </si>
  <si>
    <t>оглавяват ранглистата в съответната научна област (първите две за интердисциплинарни науки)</t>
  </si>
  <si>
    <t>попадат в категория Q1</t>
  </si>
  <si>
    <t>попадат в категория Q2</t>
  </si>
  <si>
    <t>попадат в категория Q3</t>
  </si>
  <si>
    <t>попадат в категория Q4</t>
  </si>
  <si>
    <t>списания със SJR ранг в Scopus, но не попадащи в Q кат.</t>
  </si>
  <si>
    <t>1.1.4</t>
  </si>
  <si>
    <t>Брой реферирани научни публикации в списания, които не са включени в ERIH PLUS, Scopus или Web of Knowledge, тематични сборници, вкл. сборници от национални и международни научни форуми.</t>
  </si>
  <si>
    <t>издадени от национални академични издателства</t>
  </si>
  <si>
    <t>Бонус точки за публикации в рецензирани тематични сборници:</t>
  </si>
  <si>
    <t>издадени от международни академични издателства</t>
  </si>
  <si>
    <t>Научни монографии</t>
  </si>
  <si>
    <t>Бонус точки за монографии, издадени от реномирани международни издателства</t>
  </si>
  <si>
    <t>Бонус точки за монографии с национално значение</t>
  </si>
  <si>
    <t>Брой независими цитирания в Scopus или Web of Science (Core Collection)</t>
  </si>
  <si>
    <t>Брой други доказани независими цитирания в научни издания</t>
  </si>
  <si>
    <t>Брой доказани независими цитирания в дисертации</t>
  </si>
  <si>
    <t>1.2.3</t>
  </si>
  <si>
    <t>Придобиване на  образователната и научна степен „доктор”</t>
  </si>
  <si>
    <t>Придобиване на научната степен „доктор на науките”</t>
  </si>
  <si>
    <t>Обществено и икономическо въздействие</t>
  </si>
  <si>
    <t>Дялово разпределение на получени средства от външни източници по международни научни проекти на конкурсен принцип (РП на ЕС, НАТО, ЮНЕСКО и др.)</t>
  </si>
  <si>
    <t>Дялово разпределение на получени средства от външни източници по научни проекти на конкурсен принцип от страната (ФНИ, НПКНИ, оперативни програми и др.)</t>
  </si>
  <si>
    <t>Дялово разпределение на получени средства от други източници, които не са стопанска дейност</t>
  </si>
  <si>
    <t>Пленарен/ключов/по покана доклад на научен форум</t>
  </si>
  <si>
    <t>Доклад на научен форум</t>
  </si>
  <si>
    <t>Постер на научен форум</t>
  </si>
  <si>
    <t>1.1.1</t>
  </si>
  <si>
    <t>Бонус точки за монографии в издания с импакт фактор/ранг (допълнение към точките от горните две категории)</t>
  </si>
  <si>
    <t>Учебници за ученици за начално и средно образование</t>
  </si>
  <si>
    <t>5.4.1. Рецензия за ОНС "доктор"</t>
  </si>
  <si>
    <t>5.4.2. Рецензия за "доктор на науките"</t>
  </si>
  <si>
    <t>5.4.3. Рецензия за доцент</t>
  </si>
  <si>
    <t>5.4.4. Рецензия за професор</t>
  </si>
  <si>
    <t>5.4.5 Становище за ОНС доктор</t>
  </si>
  <si>
    <t>5.4.6. Становище за доктор на науките</t>
  </si>
  <si>
    <t>5.4.7 Становище за доцент</t>
  </si>
  <si>
    <t>5.4.8 Становище за професор</t>
  </si>
  <si>
    <t>Рецензии и становища в процедури по ЗРАСРБ</t>
  </si>
  <si>
    <t>Бонус точки за кратки съобщения в списания, индексирани от Web of Science (Core Collection) и Scopus</t>
  </si>
  <si>
    <t>1.2.1</t>
  </si>
  <si>
    <t>1.2.2</t>
  </si>
  <si>
    <t>Бонус точки за студии в списания, индексирани от Web of Science (Core Collection) и SCOPUS които:</t>
  </si>
  <si>
    <t>Бонус точки за публикации в списания, индексирани от Web of Science (Core Collection) и SCOPUS</t>
  </si>
  <si>
    <t>Бонус точки за публикации, индексирани в Web of Science, без импакт фактор</t>
  </si>
  <si>
    <t>Бонус точки за публикации, индексирани в Scopus, без импакт ранг</t>
  </si>
  <si>
    <t>Показател</t>
  </si>
  <si>
    <t>Бонус точки за публикации в списания с ИФ</t>
  </si>
  <si>
    <t>Научни форуми</t>
  </si>
  <si>
    <t>Лекция на семинар в университет или институт (извън ИБЕИ)</t>
  </si>
  <si>
    <t>Доклад на семинар</t>
  </si>
  <si>
    <t>Съставителска дейност</t>
  </si>
  <si>
    <t>Съставител/редактор на сборник с научни трудове, издаден от реномирано международно издателство</t>
  </si>
  <si>
    <t>Съставител/редактор на сборник с научни трудове, утвърден от НС  на ИБЕИ</t>
  </si>
  <si>
    <t>Съставител на енциклопедии, речници и справочници</t>
  </si>
  <si>
    <t>Съставителска дейност на сборник с абстракти от научен форум</t>
  </si>
  <si>
    <t xml:space="preserve">Създаване и поддържане на музейни сбирки и научни колекции </t>
  </si>
  <si>
    <t xml:space="preserve">Организиране на културни и научни изяви (изкл. изложби) съгласно списък, представен от ръководител на отдел </t>
  </si>
  <si>
    <t>Научно-популярна статия, глава от научно-популярна книга, албум и др.</t>
  </si>
  <si>
    <t>Научно-популярна книга</t>
  </si>
  <si>
    <t>Научно-популярна дейност</t>
  </si>
  <si>
    <t xml:space="preserve">Създаване и поддържане на институционални програмни и информационни продукти </t>
  </si>
  <si>
    <t>Създаване на информационни и програмни продукти</t>
  </si>
  <si>
    <t>Поддръжка на официалната интернет-страница на ИБЕИ</t>
  </si>
  <si>
    <t>Системна администрация на локалните мрежи</t>
  </si>
  <si>
    <t>Администриране на страница на ИБЕИ в социална мрежа</t>
  </si>
  <si>
    <t>Сервизна дейност</t>
  </si>
  <si>
    <t>Извършване на регулярна сервизна дейност от учени</t>
  </si>
  <si>
    <t>Преподавателска дейност (лекции, упражнения, учебници, помагала, изпитни комисии)</t>
  </si>
  <si>
    <t>I.</t>
  </si>
  <si>
    <t>Научни резултати</t>
  </si>
  <si>
    <t>Цитирания на научни публикации</t>
  </si>
  <si>
    <t>Публикации, полезни модели и патенти</t>
  </si>
  <si>
    <t>II</t>
  </si>
  <si>
    <t>Научен капацитет и възпроизводство на академичната общност</t>
  </si>
  <si>
    <t>1.1</t>
  </si>
  <si>
    <t>1.1.2</t>
  </si>
  <si>
    <t>1.1.2.1</t>
  </si>
  <si>
    <t>1.1.2.2</t>
  </si>
  <si>
    <t>1.1.2.3</t>
  </si>
  <si>
    <t>1.1.2.4</t>
  </si>
  <si>
    <t>1.1.3</t>
  </si>
  <si>
    <t>1.1.3.1</t>
  </si>
  <si>
    <t>1.1.3.2</t>
  </si>
  <si>
    <t>1.1.3.3</t>
  </si>
  <si>
    <t>1.2</t>
  </si>
  <si>
    <t>3.1.1</t>
  </si>
  <si>
    <t>Ръководител на научен проект, финансиран от български източници - ФНИ, НИФ, други национални фондове, министерства и други ведомства, университети, оперативни програми на структурни фондове, целево финансиране от държавата към бюджетната субсидия, фирми.</t>
  </si>
  <si>
    <t>3.2.1</t>
  </si>
  <si>
    <t>Ръководители на и участници в международни научни проекти на конкурсен принцип получават допълнително:</t>
  </si>
  <si>
    <t>Ръководители на и участници в научни проекти на конкурсен принцип от страната (ФНИ, НПКНИ, оперативни програми и др.) получават допълнително:</t>
  </si>
  <si>
    <t>Зам. ръководител и ръководител на работен пакет на научен проект, финансиран от български източници - ФНИ, НИФ, други национални фондове, министерства и други ведомства, университети, оперативни програми на структурни фондове, целево финансиране от държавата към бюджетната субсидия, фирми.</t>
  </si>
  <si>
    <t>Участник в научен проект, финансиран от български източници - ФНИ, НИФ, други национални фондове, министерства и други ведомства, университети, оперативни програми на структурни фондове, целево финансиране от държавата към бюджетната субсидия, фирми.</t>
  </si>
  <si>
    <t>Ръководител на научен проект по ЕБР</t>
  </si>
  <si>
    <t>Участник в научен проект по ЕБР</t>
  </si>
  <si>
    <t>Ръководител или координатор на научен проект на бюджетна субсидия</t>
  </si>
  <si>
    <t>3.3</t>
  </si>
  <si>
    <t>III</t>
  </si>
  <si>
    <t>Дейности в директна полза на институции и органи на общините, държавата и ЕС</t>
  </si>
  <si>
    <t>IV</t>
  </si>
  <si>
    <t>4.1.1</t>
  </si>
  <si>
    <t>Ръководител на проект</t>
  </si>
  <si>
    <t>4.1.2</t>
  </si>
  <si>
    <t>Ръководител на работен пакет</t>
  </si>
  <si>
    <t>4.1.3</t>
  </si>
  <si>
    <t>Участник в проект</t>
  </si>
  <si>
    <t>4.2</t>
  </si>
  <si>
    <t>Участие в изготвяне на стратегически документи с национално значение</t>
  </si>
  <si>
    <t>2 т./бр.</t>
  </si>
  <si>
    <t>4.3</t>
  </si>
  <si>
    <t>5 т./бр.</t>
  </si>
  <si>
    <t>4.4</t>
  </si>
  <si>
    <t>2.5 т./бр.</t>
  </si>
  <si>
    <t>4.5</t>
  </si>
  <si>
    <t>Организиране на изложби, ателиета, творчески работилници</t>
  </si>
  <si>
    <t>4.5.1</t>
  </si>
  <si>
    <t>Организиране на изложби в чужбина</t>
  </si>
  <si>
    <t>4.5.2</t>
  </si>
  <si>
    <t>Организиране на изложби в страната</t>
  </si>
  <si>
    <t>4.5.3</t>
  </si>
  <si>
    <t>Организиране на ателиета и творчески работилници</t>
  </si>
  <si>
    <t>Участие в органи на управление на БАН и/или на научно звено и друга организационна дейност</t>
  </si>
  <si>
    <t>4.7</t>
  </si>
  <si>
    <t>Експертни доклади по писмена заявка от международни институции и органи (ЕС, ЮНЕСКО и др.), които не се заплащат</t>
  </si>
  <si>
    <t>4.7.1</t>
  </si>
  <si>
    <t>Експертни доклади по писмена заявка от държавни и общински институции и органи, които не се заплащат</t>
  </si>
  <si>
    <t>Експертни становища за изпълнителната, законодателната, съдебната и местна власт, които не се заплащат</t>
  </si>
  <si>
    <t>Експертни доклади и становища - неплатени</t>
  </si>
  <si>
    <t>4.8</t>
  </si>
  <si>
    <t>Изработване на уникални апарати за участие в международни програми, които не са икономическа дейност</t>
  </si>
  <si>
    <t>Образователни курсове и семинари (не по-малко от 30 уч. часа), които са организирани от институтите на БАН</t>
  </si>
  <si>
    <t>4.9</t>
  </si>
  <si>
    <t>Публични лекции и медийни изяви на учения в качеството му на експерт в научната област на съответния институт.</t>
  </si>
  <si>
    <t>Публични лекции и медийни изяви</t>
  </si>
  <si>
    <t>Образователни курсове и семинари</t>
  </si>
  <si>
    <t>Изработване на уникални апарати</t>
  </si>
  <si>
    <t>4.9.1</t>
  </si>
  <si>
    <t>4.8.1</t>
  </si>
  <si>
    <t>Рецензии на публикации</t>
  </si>
  <si>
    <t>Реферирана книга или статия</t>
  </si>
  <si>
    <t>1.1.4.1</t>
  </si>
  <si>
    <t>1.1.4.2</t>
  </si>
  <si>
    <t>1.1.4.3</t>
  </si>
  <si>
    <t>Брой</t>
  </si>
  <si>
    <t>Общ брой</t>
  </si>
  <si>
    <t>20 т./n  за докт.</t>
  </si>
  <si>
    <t>10 т./проект/г.</t>
  </si>
  <si>
    <t>3 т./проект/г.</t>
  </si>
  <si>
    <t>5 т./проект/г.</t>
  </si>
  <si>
    <t>V</t>
  </si>
  <si>
    <t>5.1.1</t>
  </si>
  <si>
    <t>5.1.2</t>
  </si>
  <si>
    <t>5.1.3</t>
  </si>
  <si>
    <t>5.1.4</t>
  </si>
  <si>
    <t>5.1.5</t>
  </si>
  <si>
    <t>5.2</t>
  </si>
  <si>
    <t>5.2.1</t>
  </si>
  <si>
    <t>5.2.2</t>
  </si>
  <si>
    <t>5.2.3</t>
  </si>
  <si>
    <t>5.2.4</t>
  </si>
  <si>
    <t>5.2.5</t>
  </si>
  <si>
    <t>5.2.6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</si>
  <si>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</si>
  <si>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</si>
  <si>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</si>
  <si>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</si>
  <si>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</si>
  <si>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</si>
  <si>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</si>
  <si>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</si>
  <si>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5.4.4</t>
  </si>
  <si>
    <t>5.5</t>
  </si>
  <si>
    <t>5.6</t>
  </si>
  <si>
    <t>5.6.1</t>
  </si>
  <si>
    <t>5.6.2</t>
  </si>
  <si>
    <t>5.6.3</t>
  </si>
  <si>
    <t>5.6.4</t>
  </si>
  <si>
    <t>5.6.5</t>
  </si>
  <si>
    <t>5.6.6</t>
  </si>
  <si>
    <t>5.6.7</t>
  </si>
  <si>
    <t>5.6.8</t>
  </si>
  <si>
    <t>5.6.9</t>
  </si>
  <si>
    <t>Часове лекции в ЦО-БАН</t>
  </si>
  <si>
    <t>Часове лекции във ВУ</t>
  </si>
  <si>
    <t>Часове упражнения в ЦО-БАН</t>
  </si>
  <si>
    <t>Часове упражнения във ВУ</t>
  </si>
  <si>
    <t>Учебници за студенти – висше образование</t>
  </si>
  <si>
    <t>Учебни помагала за студенти – висше образование</t>
  </si>
  <si>
    <t>Учебни помагала за ученици за начално и средно образование</t>
  </si>
  <si>
    <t>Участие в научни, експертни съвети, комисии и други в областта на науката и висшето образование у нас и в чужбина</t>
  </si>
  <si>
    <t>У нас</t>
  </si>
  <si>
    <t>В чужбина</t>
  </si>
  <si>
    <t>Участие в органи на управление на научни учреждения, организации и ВУ у нас и в чужбина</t>
  </si>
  <si>
    <t>5.5.1</t>
  </si>
  <si>
    <t>Участие в редакционни колегии и съвети на национални, чуждестранни и международни научни издания</t>
  </si>
  <si>
    <t>5.7</t>
  </si>
  <si>
    <t>Награди</t>
  </si>
  <si>
    <t>5.7.1</t>
  </si>
  <si>
    <t>5.8</t>
  </si>
  <si>
    <t>5.8.1</t>
  </si>
  <si>
    <t>5.8.2</t>
  </si>
  <si>
    <t>5.9</t>
  </si>
  <si>
    <t>5.9.1</t>
  </si>
  <si>
    <t>5.9.2</t>
  </si>
  <si>
    <t>5.9.3</t>
  </si>
  <si>
    <t>5.10</t>
  </si>
  <si>
    <t>Участие в държавни и правителствени органи</t>
  </si>
  <si>
    <t>5.10.1</t>
  </si>
  <si>
    <t>Участие в държавни и правителствени органи, и консултантска дейност</t>
  </si>
  <si>
    <t>Консултантска дейност в помощ на институции и органи на управление</t>
  </si>
  <si>
    <t>Допълнителни показатели</t>
  </si>
  <si>
    <t>Предпубликационна рецензия на статия за списание</t>
  </si>
  <si>
    <t>Показатели</t>
  </si>
  <si>
    <t>Член на редакционна колегия (консултативен съвет) на национално научно издание</t>
  </si>
  <si>
    <t>Главен редактор на национално научно издание</t>
  </si>
  <si>
    <t>Член на редакционна колегия (консултативен съвет) на чуждестранно или международно научно издание</t>
  </si>
  <si>
    <t>Главен редактор на чуждестранно или международно научно издание</t>
  </si>
  <si>
    <t>Редактор на монография/книга</t>
  </si>
  <si>
    <t>20 т.</t>
  </si>
  <si>
    <t>50 т.</t>
  </si>
  <si>
    <t>3 т./1000 лв.</t>
  </si>
  <si>
    <t>15 т./год.</t>
  </si>
  <si>
    <t>9 т./год.</t>
  </si>
  <si>
    <t>6 т./год.</t>
  </si>
  <si>
    <t>2 т./1000 лв.</t>
  </si>
  <si>
    <t>10 т./год.</t>
  </si>
  <si>
    <t>4 т./год.</t>
  </si>
  <si>
    <t>1 т./1000 лв.</t>
  </si>
  <si>
    <t>5 т./год.</t>
  </si>
  <si>
    <t>2.5 т./год.</t>
  </si>
  <si>
    <t>4.2.1</t>
  </si>
  <si>
    <t>Организиране на научни форуми</t>
  </si>
  <si>
    <t>4.3.1</t>
  </si>
  <si>
    <t>4.3.2</t>
  </si>
  <si>
    <t>4.4.1</t>
  </si>
  <si>
    <t>4.4.2</t>
  </si>
  <si>
    <t>4.4.3</t>
  </si>
  <si>
    <t>4.5.4</t>
  </si>
  <si>
    <t>4.5.6</t>
  </si>
  <si>
    <t>4.5.7</t>
  </si>
  <si>
    <t>4.5.8</t>
  </si>
  <si>
    <t>4.5.9</t>
  </si>
  <si>
    <t>4.5.10</t>
  </si>
  <si>
    <t>4.5.11</t>
  </si>
  <si>
    <t>4.5.12</t>
  </si>
  <si>
    <t>4.5.13</t>
  </si>
  <si>
    <t>4.5.14</t>
  </si>
  <si>
    <t>4.5.15</t>
  </si>
  <si>
    <t>4.6</t>
  </si>
  <si>
    <t>4.6.1</t>
  </si>
  <si>
    <t>4.6.2</t>
  </si>
  <si>
    <t>4.6.3</t>
  </si>
  <si>
    <t>1 т./бр.</t>
  </si>
  <si>
    <t>0.5 т./бр.</t>
  </si>
  <si>
    <t>0.2 т./бр.</t>
  </si>
  <si>
    <t>0.1 т./бр.</t>
  </si>
  <si>
    <t>0.6 т./бр.</t>
  </si>
  <si>
    <t>1.5 т./ г./кол.</t>
  </si>
  <si>
    <t>10 т./бр.</t>
  </si>
  <si>
    <t>1.5 т./бр.</t>
  </si>
  <si>
    <t>6.5 т./бр.</t>
  </si>
  <si>
    <t>6.5 т./год.</t>
  </si>
  <si>
    <t>1 т./год.</t>
  </si>
  <si>
    <t>2 т./год.</t>
  </si>
  <si>
    <t>0.16 т./час</t>
  </si>
  <si>
    <t>0.08 т./час</t>
  </si>
  <si>
    <t>0.04 т./час</t>
  </si>
  <si>
    <t>16 т./бр.</t>
  </si>
  <si>
    <t>8 т./бр.</t>
  </si>
  <si>
    <t>4 т./бр.</t>
  </si>
  <si>
    <t>1.2 т./г.</t>
  </si>
  <si>
    <t>2.4 т./г.</t>
  </si>
  <si>
    <t>2 т./г.</t>
  </si>
  <si>
    <t>1.6 т./г.</t>
  </si>
  <si>
    <t>3.2 т./г.</t>
  </si>
  <si>
    <t>1.6 т./бр.</t>
  </si>
  <si>
    <t>2.4 т./бр.</t>
  </si>
  <si>
    <t>0.8 т./бр.</t>
  </si>
  <si>
    <t>1.2 т./бр.</t>
  </si>
  <si>
    <t>0.4 т./бр.</t>
  </si>
  <si>
    <t>1.25 т./бр.</t>
  </si>
  <si>
    <t>5.7.2</t>
  </si>
  <si>
    <t>5.9.4</t>
  </si>
  <si>
    <t>5.9.5</t>
  </si>
  <si>
    <t>5.11</t>
  </si>
  <si>
    <t>5.11.1</t>
  </si>
  <si>
    <t>5.11.2</t>
  </si>
  <si>
    <t>5.11.3</t>
  </si>
  <si>
    <t>5.11.4.</t>
  </si>
  <si>
    <t>5.11.5</t>
  </si>
  <si>
    <t>5.11.6</t>
  </si>
  <si>
    <t>5.11.7</t>
  </si>
  <si>
    <t>5.11.8</t>
  </si>
  <si>
    <t>5.12</t>
  </si>
  <si>
    <t>5.12.1</t>
  </si>
  <si>
    <t>5.12.2</t>
  </si>
  <si>
    <t>5.12.3</t>
  </si>
  <si>
    <t>5.13</t>
  </si>
  <si>
    <t>5.13.1</t>
  </si>
  <si>
    <t>5.13.2</t>
  </si>
  <si>
    <t>Предпубликационна рецензия на монография или студия</t>
  </si>
  <si>
    <t>1.3</t>
  </si>
  <si>
    <t>Патенти и полезни модели със заявители институтите на БАН</t>
  </si>
  <si>
    <t>1.3.1</t>
  </si>
  <si>
    <t>Полезен модел</t>
  </si>
  <si>
    <t>1.3.2</t>
  </si>
  <si>
    <t>Регистрирани патенти с патентопритежател (собственик) институтите на БАН</t>
  </si>
  <si>
    <t>30 т./бр.</t>
  </si>
  <si>
    <t>24 т./бр.</t>
  </si>
  <si>
    <t>12 т./бр.</t>
  </si>
  <si>
    <t>6 т./бр.</t>
  </si>
  <si>
    <t>3 т./бр.</t>
  </si>
  <si>
    <t>0.3 т./бр.</t>
  </si>
  <si>
    <t>10 т./г.</t>
  </si>
  <si>
    <t>7.5 т./г.</t>
  </si>
  <si>
    <t>5 т./г.</t>
  </si>
  <si>
    <t>3.75 т./г.</t>
  </si>
  <si>
    <t>6.25 т./г.</t>
  </si>
  <si>
    <t>2.5 т./г.</t>
  </si>
  <si>
    <t>1 т./г.</t>
  </si>
  <si>
    <t>0.75 т./г.</t>
  </si>
  <si>
    <t>1.5 т./г.</t>
  </si>
  <si>
    <t>0.5 т./г.</t>
  </si>
  <si>
    <t>5 т./курс</t>
  </si>
  <si>
    <t>Участие в изпитни комисии (без изпити по т.5.6.1-5.6.4)</t>
  </si>
  <si>
    <t>Председател, зам. председател, главен научен секретар; председател, зам. председател, секретар на ОС на БАН</t>
  </si>
  <si>
    <t xml:space="preserve">Научен секретар </t>
  </si>
  <si>
    <t>Член на Управителния съвет на БАН</t>
  </si>
  <si>
    <t>Член на Общото събрание на БАН</t>
  </si>
  <si>
    <t>Член на експертна комисия или друга структура с експертни функции към управителните органи на БАН</t>
  </si>
  <si>
    <t>Директор, зам. директор, научен секретар, председател на ОС; председател на научен съвет</t>
  </si>
  <si>
    <t>Зам. председател, секретар на НС, председател на ОСУ</t>
  </si>
  <si>
    <t>Член на атестационна,  акредитационна  или друга комисия с експертна функция в СНЗ</t>
  </si>
  <si>
    <t>Ръководител на отдел</t>
  </si>
  <si>
    <t>Ръководител на секция</t>
  </si>
  <si>
    <t>Ръководител на ИГ</t>
  </si>
  <si>
    <t>Атестационна карта за учен</t>
  </si>
  <si>
    <t>Фамилия</t>
  </si>
  <si>
    <t>Име</t>
  </si>
  <si>
    <t>Презиме</t>
  </si>
  <si>
    <t>Изследователска група</t>
  </si>
  <si>
    <t>Секция</t>
  </si>
  <si>
    <t>Отдел</t>
  </si>
  <si>
    <t>Телефон/e-mail</t>
  </si>
  <si>
    <t>E mail</t>
  </si>
  <si>
    <t>Отговорник на полева база, лаборатория</t>
  </si>
  <si>
    <t>Общо точки</t>
  </si>
  <si>
    <t>Попълват се само зелените полета.</t>
  </si>
  <si>
    <t>Научен ръководител или научен консултант на защитил докторант (n-брой на научните р-тели/ консултанти)*</t>
  </si>
  <si>
    <t>Горният пример означава трима защитили докторанта, съответно с двама, един и трима ръководители/консултанти.</t>
  </si>
  <si>
    <t>"=20/2+20/1+20/3"</t>
  </si>
  <si>
    <t>*Защитилите докторанти се въвеждат в колона "Брой" по следния модел (без кавичките):</t>
  </si>
  <si>
    <t>3.1</t>
  </si>
  <si>
    <t>3.1.2</t>
  </si>
  <si>
    <t>20 т./бр</t>
  </si>
  <si>
    <t>10 т./бр</t>
  </si>
  <si>
    <t>8 т./бр</t>
  </si>
  <si>
    <t xml:space="preserve">0.75 т./бр. </t>
  </si>
  <si>
    <t>Базисни показатели (I-IV)</t>
  </si>
  <si>
    <t>Допълнителни показатели (V)</t>
  </si>
  <si>
    <t>При изчисляването на Общите точки, точките от Допълнителните показатели не може да надхвърлят 40% от точките от Базисните показатели.</t>
  </si>
  <si>
    <t>пример: точки от Базисни показатели - 300; точки от Допълнителни показатели - 200; Общо точки - 420.</t>
  </si>
  <si>
    <t>публикувани в списания, издавани от ИБЕИ–БАН</t>
  </si>
  <si>
    <t>публикувани в списания, които не са издания на ИБЕИ–БАН</t>
  </si>
  <si>
    <t>1.1.3.4</t>
  </si>
  <si>
    <t>Бонус точки за глава от книга или колективна монография</t>
  </si>
  <si>
    <t>0.2 т./бр</t>
  </si>
  <si>
    <t>Ръководство на дипломанти</t>
  </si>
  <si>
    <t>Ръководство на стажанти</t>
  </si>
  <si>
    <t>5.6.10</t>
  </si>
  <si>
    <t>5.6.11</t>
  </si>
  <si>
    <t>5.14</t>
  </si>
  <si>
    <t>Научни мрежи</t>
  </si>
  <si>
    <t>5.14.1</t>
  </si>
  <si>
    <t xml:space="preserve">Ръководене или координиране на научна мрежа </t>
  </si>
  <si>
    <t>Координиране на националните дейности по научна мрежа</t>
  </si>
  <si>
    <t>5.14.2</t>
  </si>
  <si>
    <t>Тук и навсякъде другаде, където се присъждат точки на година, се изчислява предварително общият брой месеци, разделя се на 12 и резултатът се въвежда в колона "Брой" като цяло или съответно дробно число с точност до втори знак след десетичната запетая.</t>
  </si>
  <si>
    <t>Тук и навсякъде другаде, където се присъждат точки за дялово разпределение, сумата се въвежда пълната сума в лева.</t>
  </si>
  <si>
    <t>0.9 т./бр.</t>
  </si>
  <si>
    <t>5.7 т./бр.</t>
  </si>
  <si>
    <t>Дялово разпределение на получени средства (да се изключат сумите, изплатени като възнаграждение на участниците по проекти)</t>
  </si>
  <si>
    <t>Ръководител на научен проект на ИБЕИ, финансиран от РП на ЕС, НАТО, ЮНЕСКО, COST акции или други европейски и международни програми и фондове, към които се кандидатства директно</t>
  </si>
  <si>
    <t>Зам. ръководители и ръководители на пакети на научен проект на ИБЕИ, финансиран от РП на ЕС, НАТО, ЮНЕСКО, COST акции или други програми и фондове, към които се кандидаства директно</t>
  </si>
  <si>
    <t>Участник в научен проект, финансиран от РП на ЕС, НАТО, ЮНЕСКО, COST акции или други европейски и международни програми и фондове, към които се кандидатства директно</t>
  </si>
  <si>
    <t>ИБЕИ-БАН – 2024 г.</t>
  </si>
  <si>
    <t>Участник в научен проект на бюджетна субсидия</t>
  </si>
  <si>
    <t>Участие в изпълнение на научни проекти, целево финансирани от държавата към бюджетната субсидия</t>
  </si>
  <si>
    <t>4.3.3</t>
  </si>
  <si>
    <t>4.3.4</t>
  </si>
  <si>
    <t>Участие в организационен комитет на международни научни форуми</t>
  </si>
  <si>
    <t>7.5 т./бр.</t>
  </si>
  <si>
    <t>Участие в организационен комитет на национални научни форуми, вкл. с международно участие</t>
  </si>
  <si>
    <t>Участие в научен комитет на международни научни форуми</t>
  </si>
  <si>
    <t>Участие в научен комитет на национални научни форуми, вкл. с международно участие</t>
  </si>
  <si>
    <t>Член на НС, зам. председател и секретар на ОСУ</t>
  </si>
  <si>
    <t>Председател или секретар на атестационна, председател на акредитационна или друга комисия с експертна функция в СНЗ</t>
  </si>
  <si>
    <t>Участие в създаване на научно-популярни издания, видео-, теле- и кино-филми, които популяризират дейността на БАН</t>
  </si>
  <si>
    <t>5.4.5</t>
  </si>
  <si>
    <t>5.15</t>
  </si>
  <si>
    <t>Секретари на научни колегиуми или журита</t>
  </si>
  <si>
    <t>5.15.1</t>
  </si>
  <si>
    <t xml:space="preserve">Секретари на научни колегиуми </t>
  </si>
  <si>
    <t>5.15.2</t>
  </si>
  <si>
    <t>45 т./бр.</t>
  </si>
  <si>
    <t>36 т./бр.</t>
  </si>
  <si>
    <t>18 т./бр.</t>
  </si>
  <si>
    <t>9 т./бр.</t>
  </si>
  <si>
    <t>4.5 т./бр.</t>
  </si>
  <si>
    <t>15 т./бр.</t>
  </si>
  <si>
    <t>0.75 т./бр.</t>
  </si>
  <si>
    <t>2.25 т./бр.</t>
  </si>
  <si>
    <t>Администриране на бази данни и/или информационни продукти, каквато е например портала за отворена наука, възложени със заповед на Dиректора или решение на НС на ИБЕИ.</t>
  </si>
  <si>
    <t>Академична длъжност</t>
  </si>
  <si>
    <t>0.1 т./прот.</t>
  </si>
  <si>
    <t>Научна степен</t>
  </si>
  <si>
    <t>Секретари на научни журита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</si>
</sst>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6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4" borderId="1" xfId="0" applyNumberFormat="1" applyFont="1" applyFill="1" applyBorder="1"/>
    <xf numFmtId="0" fontId="1" fillId="4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Protection="1">
      <protection locked="0"/>
    </xf>
    <xf numFmtId="0" fontId="0" fillId="3" borderId="1" xfId="0" applyFill="1" applyBorder="1" applyProtection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0" fillId="0" borderId="0" xfId="0" applyFill="1"/>
    <xf numFmtId="0" fontId="0" fillId="5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/>
    </xf>
    <xf numFmtId="0" fontId="0" fillId="0" borderId="0" xfId="0" applyFill="1" applyProtection="1">
      <protection locked="0"/>
    </xf>
    <xf numFmtId="0" fontId="3" fillId="0" borderId="0" xfId="0" applyFont="1" applyFill="1"/>
    <xf numFmtId="0" fontId="0" fillId="0" borderId="0" xfId="0" applyAlignment="1">
      <alignment horizontal="right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9" fillId="0" borderId="2" xfId="0" applyFont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10" fillId="0" borderId="0" xfId="0" applyFont="1"/>
    <xf numFmtId="49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12" fillId="0" borderId="0" xfId="0" applyFont="1"/>
    <xf numFmtId="0" fontId="2" fillId="0" borderId="1" xfId="0" applyFont="1" applyFill="1" applyBorder="1" applyProtection="1"/>
    <xf numFmtId="0" fontId="12" fillId="0" borderId="1" xfId="0" applyFont="1" applyBorder="1" applyAlignment="1"/>
    <xf numFmtId="0" fontId="1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5" borderId="1" xfId="0" applyFont="1" applyFill="1" applyBorder="1" applyAlignment="1" applyProtection="1">
      <alignment wrapText="1"/>
      <protection locked="0"/>
    </xf>
    <xf numFmtId="0" fontId="16" fillId="0" borderId="0" xfId="0" applyFont="1" applyFill="1" applyProtection="1"/>
    <xf numFmtId="0" fontId="0" fillId="0" borderId="1" xfId="0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49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/>
    <xf numFmtId="49" fontId="15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15" fillId="6" borderId="5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7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guid="{B356F750-C971-44E4-A8DA-110425F6A219}" diskRevisions="1" revisionId="101" version="2">
  <header guid="{5E9465C3-D39D-46B2-90F9-F1E33750C3EA}" dateTime="2024-04-21T00:07:38" maxSheetId="7" userName="Editor_AZB" r:id="rId7" minRId="101">
    <sheetIdMap count="6">
      <sheetId val="1"/>
      <sheetId val="2"/>
      <sheetId val="3"/>
      <sheetId val="4"/>
      <sheetId val="5"/>
      <sheetId val="6"/>
    </sheetIdMap>
  </header>
  <header guid="{B356F750-C971-44E4-A8DA-110425F6A219}" dateTime="2024-04-21T00:37:00" maxSheetId="7" userName="vve" r:id="rId8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3837910D-48F4-4FBE-A076-619F1986AB1E}" action="add"/>
</revisions>
</file>

<file path=xl/revisions/revisionLog7.xml><?xml version="1.0" encoding="utf-8"?>
<revisions xmlns="http://schemas.openxmlformats.org/spreadsheetml/2006/main" xmlns:r="http://schemas.openxmlformats.org/officeDocument/2006/relationships">
  <rfmt sheetId="6" sqref="B19" start="0" length="0">
    <dxf>
      <fill>
        <patternFill>
          <bgColor indexed="9"/>
        </patternFill>
      </fill>
    </dxf>
  </rfmt>
  <rfmt sheetId="6" sqref="A25:B25" start="0" length="0">
    <dxf>
      <fill>
        <patternFill>
          <bgColor indexed="9"/>
        </patternFill>
      </fill>
    </dxf>
  </rfmt>
  <rfmt sheetId="6" sqref="D25:E25" start="0" length="0">
    <dxf>
      <fill>
        <patternFill>
          <bgColor indexed="9"/>
        </patternFill>
      </fill>
    </dxf>
  </rfmt>
  <rcc rId="101" sId="6">
    <oc r="B75" t="inlineStr">
      <is>
        <t xml:space="preserve">Секретари на научни </t>
      </is>
    </oc>
    <nc r="B75" t="inlineStr">
      <is>
        <t>Секретари на научни журита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B1" sqref="B1"/>
    </sheetView>
  </sheetViews>
  <sheetFormatPr defaultRowHeight="15"/>
  <cols>
    <col min="1" max="1" width="36.85546875" customWidth="1"/>
    <col min="2" max="2" width="16.28515625" customWidth="1"/>
    <col min="3" max="3" width="8.85546875" customWidth="1"/>
    <col min="4" max="4" width="53.28515625" customWidth="1"/>
    <col min="6" max="6" width="14.28515625" customWidth="1"/>
    <col min="7" max="7" width="31.7109375" bestFit="1" customWidth="1"/>
    <col min="8" max="8" width="37.42578125" bestFit="1" customWidth="1"/>
  </cols>
  <sheetData>
    <row r="1" spans="1:9" ht="18.75">
      <c r="A1" s="59" t="s">
        <v>339</v>
      </c>
      <c r="B1" s="81" t="s">
        <v>388</v>
      </c>
      <c r="C1" s="60"/>
      <c r="D1" s="57"/>
    </row>
    <row r="2" spans="1:9" ht="15.75" thickBot="1">
      <c r="A2" s="58"/>
      <c r="B2" s="58"/>
      <c r="C2" s="57"/>
      <c r="D2" s="57"/>
    </row>
    <row r="3" spans="1:9" ht="19.899999999999999" customHeight="1" thickBot="1">
      <c r="A3" s="61" t="s">
        <v>340</v>
      </c>
      <c r="B3" s="89"/>
      <c r="C3" s="89"/>
      <c r="D3" s="89"/>
      <c r="F3" s="44"/>
      <c r="G3" s="49" t="s">
        <v>361</v>
      </c>
      <c r="H3" s="49" t="s">
        <v>362</v>
      </c>
      <c r="I3" s="44"/>
    </row>
    <row r="4" spans="1:9" ht="19.899999999999999" customHeight="1" thickBot="1">
      <c r="A4" s="62" t="s">
        <v>341</v>
      </c>
      <c r="B4" s="89"/>
      <c r="C4" s="89"/>
      <c r="D4" s="89"/>
      <c r="G4" s="49">
        <f>SUM('I. Научни резултати'!E2,'II. Научен капацитет'!E2, 'III. Обществено въздействие'!E2,'IV. Експертна дейност'!E2)</f>
        <v>0</v>
      </c>
      <c r="H4" s="49">
        <f>SUM('V. Допълнителни показатели'!E2)</f>
        <v>0</v>
      </c>
      <c r="I4" s="44"/>
    </row>
    <row r="5" spans="1:9" ht="19.899999999999999" customHeight="1" thickBot="1">
      <c r="A5" s="62" t="s">
        <v>342</v>
      </c>
      <c r="B5" s="89"/>
      <c r="C5" s="89"/>
      <c r="D5" s="89"/>
      <c r="F5" s="44" t="s">
        <v>349</v>
      </c>
      <c r="G5" s="91">
        <f>IF(H4&gt;0.4*G4,G4+0.4*G4,G4+H4)</f>
        <v>0</v>
      </c>
      <c r="H5" s="91"/>
    </row>
    <row r="6" spans="1:9" ht="19.899999999999999" customHeight="1" thickBot="1">
      <c r="A6" s="62" t="s">
        <v>418</v>
      </c>
      <c r="B6" s="89"/>
      <c r="C6" s="89"/>
      <c r="D6" s="89"/>
    </row>
    <row r="7" spans="1:9" ht="19.899999999999999" customHeight="1" thickBot="1">
      <c r="A7" s="62" t="s">
        <v>416</v>
      </c>
      <c r="B7" s="89"/>
      <c r="C7" s="89"/>
      <c r="D7" s="89"/>
    </row>
    <row r="8" spans="1:9" ht="19.899999999999999" customHeight="1" thickBot="1">
      <c r="A8" s="62" t="s">
        <v>343</v>
      </c>
      <c r="B8" s="89"/>
      <c r="C8" s="89"/>
      <c r="D8" s="89"/>
    </row>
    <row r="9" spans="1:9" ht="19.899999999999999" customHeight="1" thickBot="1">
      <c r="A9" s="62" t="s">
        <v>344</v>
      </c>
      <c r="B9" s="89"/>
      <c r="C9" s="89"/>
      <c r="D9" s="89"/>
    </row>
    <row r="10" spans="1:9" ht="19.899999999999999" customHeight="1" thickBot="1">
      <c r="A10" s="62" t="s">
        <v>345</v>
      </c>
      <c r="B10" s="89"/>
      <c r="C10" s="89"/>
      <c r="D10" s="89"/>
    </row>
    <row r="11" spans="1:9" ht="19.899999999999999" customHeight="1" thickBot="1">
      <c r="A11" s="62" t="s">
        <v>346</v>
      </c>
      <c r="B11" s="89"/>
      <c r="C11" s="89"/>
      <c r="D11" s="89"/>
    </row>
    <row r="12" spans="1:9" ht="19.899999999999999" customHeight="1">
      <c r="A12" s="62" t="s">
        <v>347</v>
      </c>
      <c r="B12" s="90"/>
      <c r="C12" s="90"/>
      <c r="D12" s="90"/>
    </row>
    <row r="15" spans="1:9" ht="18.75">
      <c r="A15" s="44" t="s">
        <v>350</v>
      </c>
    </row>
    <row r="16" spans="1:9" ht="18.75">
      <c r="A16" s="44" t="s">
        <v>363</v>
      </c>
    </row>
    <row r="17" spans="1:1" ht="18.75">
      <c r="A17" s="63" t="s">
        <v>364</v>
      </c>
    </row>
  </sheetData>
  <customSheetViews>
    <customSheetView guid="{3837910D-48F4-4FBE-A076-619F1986AB1E}" topLeftCell="B1">
      <selection activeCell="B1" sqref="B1"/>
      <pageMargins left="0.7" right="0.7" top="0.75" bottom="0.75" header="0.3" footer="0.3"/>
      <pageSetup paperSize="9" orientation="portrait" horizontalDpi="300" verticalDpi="0" copies="0" r:id="rId1"/>
    </customSheetView>
    <customSheetView guid="{D10F90B7-FA71-41D8-9BF2-0669AC40A0DE}">
      <selection activeCell="A14" sqref="A14"/>
      <pageMargins left="0.7" right="0.7" top="0.75" bottom="0.75" header="0.3" footer="0.3"/>
      <pageSetup paperSize="9" orientation="portrait" horizontalDpi="300" verticalDpi="0" copies="0" r:id="rId2"/>
    </customSheetView>
    <customSheetView guid="{8AD09ECE-C921-4E62-A985-082A25D9F653}">
      <selection activeCell="G10" sqref="G10"/>
      <pageMargins left="0.7" right="0.7" top="0.75" bottom="0.75" header="0.3" footer="0.3"/>
      <pageSetup paperSize="9" orientation="portrait" horizontalDpi="300" verticalDpi="0" copies="0" r:id="rId3"/>
    </customSheetView>
    <customSheetView guid="{B30F3123-F943-4609-9F2B-0160EC230C01}">
      <selection activeCell="G10" sqref="G10"/>
      <pageMargins left="0.7" right="0.7" top="0.75" bottom="0.75" header="0.3" footer="0.3"/>
      <pageSetup paperSize="9" orientation="portrait" horizontalDpi="300" verticalDpi="0" copies="0" r:id="rId4"/>
    </customSheetView>
    <customSheetView guid="{C2093A47-0081-450F-9D41-644316562D35}">
      <selection activeCell="B1" sqref="B1"/>
      <pageMargins left="0.7" right="0.7" top="0.75" bottom="0.75" header="0.3" footer="0.3"/>
      <pageSetup paperSize="9" orientation="portrait" horizontalDpi="300" verticalDpi="0" copies="0" r:id="rId5"/>
    </customSheetView>
    <customSheetView guid="{4852D9B1-7A3B-46A6-A2F6-FF34B6F7FC25}">
      <selection activeCell="G10" sqref="G10"/>
      <pageMargins left="0.7" right="0.7" top="0.75" bottom="0.75" header="0.3" footer="0.3"/>
      <pageSetup paperSize="9" orientation="portrait" horizontalDpi="300" verticalDpi="0" copies="0" r:id="rId6"/>
    </customSheetView>
  </customSheetViews>
  <mergeCells count="11">
    <mergeCell ref="G5:H5"/>
    <mergeCell ref="B3:D3"/>
    <mergeCell ref="B4:D4"/>
    <mergeCell ref="B5:D5"/>
    <mergeCell ref="B6:D6"/>
    <mergeCell ref="B7:D7"/>
    <mergeCell ref="B9:D9"/>
    <mergeCell ref="B10:D10"/>
    <mergeCell ref="B11:D11"/>
    <mergeCell ref="B12:D12"/>
    <mergeCell ref="B8:D8"/>
  </mergeCells>
  <pageMargins left="0.7" right="0.7" top="0.75" bottom="0.75" header="0.3" footer="0.3"/>
  <pageSetup paperSize="9" orientation="portrait" horizontalDpi="300" verticalDpi="0" copies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7"/>
  <sheetViews>
    <sheetView topLeftCell="A29" workbookViewId="0">
      <selection activeCell="B58" sqref="B58"/>
    </sheetView>
  </sheetViews>
  <sheetFormatPr defaultRowHeight="15"/>
  <cols>
    <col min="1" max="1" width="7.7109375" style="2" customWidth="1"/>
    <col min="2" max="2" width="53" style="39" customWidth="1"/>
    <col min="3" max="5" width="14.7109375" customWidth="1"/>
  </cols>
  <sheetData>
    <row r="1" spans="1:5">
      <c r="A1" s="3"/>
      <c r="B1" s="35" t="s">
        <v>49</v>
      </c>
      <c r="C1" s="5" t="s">
        <v>146</v>
      </c>
      <c r="D1" s="5" t="s">
        <v>0</v>
      </c>
      <c r="E1" s="5" t="s">
        <v>147</v>
      </c>
    </row>
    <row r="2" spans="1:5" ht="15.75">
      <c r="A2" s="6" t="s">
        <v>72</v>
      </c>
      <c r="B2" s="36" t="s">
        <v>73</v>
      </c>
      <c r="C2" s="8"/>
      <c r="D2" s="8"/>
      <c r="E2" s="46">
        <f>SUM(E4:E47)</f>
        <v>0</v>
      </c>
    </row>
    <row r="3" spans="1:5">
      <c r="A3" s="6" t="s">
        <v>78</v>
      </c>
      <c r="B3" s="36" t="s">
        <v>75</v>
      </c>
      <c r="C3" s="8"/>
      <c r="D3" s="8"/>
      <c r="E3" s="8"/>
    </row>
    <row r="4" spans="1:5" ht="30">
      <c r="A4" s="3" t="s">
        <v>30</v>
      </c>
      <c r="B4" s="37" t="s">
        <v>1</v>
      </c>
      <c r="C4" s="33"/>
      <c r="D4" s="10" t="s">
        <v>255</v>
      </c>
      <c r="E4" s="4">
        <f>C4*1</f>
        <v>0</v>
      </c>
    </row>
    <row r="5" spans="1:5" ht="30">
      <c r="A5" s="3" t="s">
        <v>79</v>
      </c>
      <c r="B5" s="37" t="s">
        <v>46</v>
      </c>
      <c r="C5" s="34"/>
      <c r="D5" s="10"/>
      <c r="E5" s="4"/>
    </row>
    <row r="6" spans="1:5" ht="30">
      <c r="A6" s="3" t="s">
        <v>80</v>
      </c>
      <c r="B6" s="37" t="s">
        <v>45</v>
      </c>
      <c r="C6" s="34"/>
      <c r="D6" s="10"/>
      <c r="E6" s="4"/>
    </row>
    <row r="7" spans="1:5" ht="30">
      <c r="A7" s="3"/>
      <c r="B7" s="37" t="s">
        <v>3</v>
      </c>
      <c r="C7" s="33"/>
      <c r="D7" s="29" t="s">
        <v>407</v>
      </c>
      <c r="E7" s="82">
        <f>C7*45</f>
        <v>0</v>
      </c>
    </row>
    <row r="8" spans="1:5">
      <c r="A8" s="3"/>
      <c r="B8" s="37" t="s">
        <v>4</v>
      </c>
      <c r="C8" s="33"/>
      <c r="D8" s="29" t="s">
        <v>408</v>
      </c>
      <c r="E8" s="82">
        <f>C8*36</f>
        <v>0</v>
      </c>
    </row>
    <row r="9" spans="1:5">
      <c r="A9" s="3"/>
      <c r="B9" s="37" t="s">
        <v>5</v>
      </c>
      <c r="C9" s="33"/>
      <c r="D9" s="29" t="s">
        <v>409</v>
      </c>
      <c r="E9" s="82">
        <f>C9*18</f>
        <v>0</v>
      </c>
    </row>
    <row r="10" spans="1:5">
      <c r="A10" s="3"/>
      <c r="B10" s="37" t="s">
        <v>6</v>
      </c>
      <c r="C10" s="33"/>
      <c r="D10" s="29" t="s">
        <v>410</v>
      </c>
      <c r="E10" s="82">
        <f>C10*9</f>
        <v>0</v>
      </c>
    </row>
    <row r="11" spans="1:5">
      <c r="A11" s="3"/>
      <c r="B11" s="37" t="s">
        <v>7</v>
      </c>
      <c r="C11" s="33"/>
      <c r="D11" s="29" t="s">
        <v>411</v>
      </c>
      <c r="E11" s="82">
        <f>C11*4.5</f>
        <v>0</v>
      </c>
    </row>
    <row r="12" spans="1:5">
      <c r="A12" s="3"/>
      <c r="B12" s="37" t="s">
        <v>8</v>
      </c>
      <c r="C12" s="33"/>
      <c r="D12" s="29" t="s">
        <v>414</v>
      </c>
      <c r="E12" s="82">
        <f>C12*2.25</f>
        <v>0</v>
      </c>
    </row>
    <row r="13" spans="1:5" ht="30">
      <c r="A13" s="3" t="s">
        <v>81</v>
      </c>
      <c r="B13" s="37" t="s">
        <v>2</v>
      </c>
      <c r="C13" s="34"/>
      <c r="D13" s="29"/>
      <c r="E13" s="82"/>
    </row>
    <row r="14" spans="1:5" ht="30">
      <c r="A14" s="3"/>
      <c r="B14" s="37" t="s">
        <v>3</v>
      </c>
      <c r="C14" s="33"/>
      <c r="D14" s="83" t="s">
        <v>310</v>
      </c>
      <c r="E14" s="82">
        <f>C14*30</f>
        <v>0</v>
      </c>
    </row>
    <row r="15" spans="1:5">
      <c r="A15" s="3"/>
      <c r="B15" s="37" t="s">
        <v>4</v>
      </c>
      <c r="C15" s="33"/>
      <c r="D15" s="83" t="s">
        <v>311</v>
      </c>
      <c r="E15" s="82">
        <f>C15*24</f>
        <v>0</v>
      </c>
    </row>
    <row r="16" spans="1:5">
      <c r="A16" s="3"/>
      <c r="B16" s="37" t="s">
        <v>5</v>
      </c>
      <c r="C16" s="33"/>
      <c r="D16" s="83" t="s">
        <v>312</v>
      </c>
      <c r="E16" s="82">
        <f>C16*12</f>
        <v>0</v>
      </c>
    </row>
    <row r="17" spans="1:5">
      <c r="A17" s="3"/>
      <c r="B17" s="37" t="s">
        <v>6</v>
      </c>
      <c r="C17" s="33"/>
      <c r="D17" s="83" t="s">
        <v>313</v>
      </c>
      <c r="E17" s="82">
        <f>C17*6</f>
        <v>0</v>
      </c>
    </row>
    <row r="18" spans="1:5">
      <c r="A18" s="3"/>
      <c r="B18" s="37" t="s">
        <v>7</v>
      </c>
      <c r="C18" s="33"/>
      <c r="D18" s="83" t="s">
        <v>314</v>
      </c>
      <c r="E18" s="82">
        <f>C18*3</f>
        <v>0</v>
      </c>
    </row>
    <row r="19" spans="1:5">
      <c r="A19" s="3"/>
      <c r="B19" s="37" t="s">
        <v>8</v>
      </c>
      <c r="C19" s="33"/>
      <c r="D19" s="83" t="s">
        <v>262</v>
      </c>
      <c r="E19" s="82">
        <f>C19*1.5</f>
        <v>0</v>
      </c>
    </row>
    <row r="20" spans="1:5" ht="45">
      <c r="A20" s="3" t="s">
        <v>82</v>
      </c>
      <c r="B20" s="37" t="s">
        <v>42</v>
      </c>
      <c r="C20" s="34"/>
      <c r="D20" s="77"/>
      <c r="E20" s="4"/>
    </row>
    <row r="21" spans="1:5" ht="30">
      <c r="A21" s="3"/>
      <c r="B21" s="37" t="s">
        <v>3</v>
      </c>
      <c r="C21" s="33"/>
      <c r="D21" s="83" t="s">
        <v>412</v>
      </c>
      <c r="E21" s="82">
        <f>C21*15</f>
        <v>0</v>
      </c>
    </row>
    <row r="22" spans="1:5">
      <c r="A22" s="3"/>
      <c r="B22" s="37" t="s">
        <v>4</v>
      </c>
      <c r="C22" s="33"/>
      <c r="D22" s="83" t="s">
        <v>312</v>
      </c>
      <c r="E22" s="82">
        <f>C22*12</f>
        <v>0</v>
      </c>
    </row>
    <row r="23" spans="1:5">
      <c r="A23" s="3"/>
      <c r="B23" s="37" t="s">
        <v>5</v>
      </c>
      <c r="C23" s="33"/>
      <c r="D23" s="83" t="s">
        <v>313</v>
      </c>
      <c r="E23" s="82">
        <f>C23*6</f>
        <v>0</v>
      </c>
    </row>
    <row r="24" spans="1:5">
      <c r="A24" s="3"/>
      <c r="B24" s="37" t="s">
        <v>6</v>
      </c>
      <c r="C24" s="33"/>
      <c r="D24" s="83" t="s">
        <v>314</v>
      </c>
      <c r="E24" s="82">
        <f>C24*3</f>
        <v>0</v>
      </c>
    </row>
    <row r="25" spans="1:5">
      <c r="A25" s="3"/>
      <c r="B25" s="37" t="s">
        <v>7</v>
      </c>
      <c r="C25" s="33"/>
      <c r="D25" s="83" t="s">
        <v>262</v>
      </c>
      <c r="E25" s="82">
        <f>C25*1.5</f>
        <v>0</v>
      </c>
    </row>
    <row r="26" spans="1:5">
      <c r="A26" s="3"/>
      <c r="B26" s="37" t="s">
        <v>8</v>
      </c>
      <c r="C26" s="33"/>
      <c r="D26" s="83" t="s">
        <v>413</v>
      </c>
      <c r="E26" s="82">
        <f>C26*0.75</f>
        <v>0</v>
      </c>
    </row>
    <row r="27" spans="1:5">
      <c r="A27" s="3" t="s">
        <v>83</v>
      </c>
      <c r="B27" s="37" t="s">
        <v>50</v>
      </c>
      <c r="C27" s="33"/>
      <c r="D27" s="83" t="s">
        <v>262</v>
      </c>
      <c r="E27" s="82">
        <f>C27*1.5</f>
        <v>0</v>
      </c>
    </row>
    <row r="28" spans="1:5" ht="60">
      <c r="A28" s="3" t="s">
        <v>84</v>
      </c>
      <c r="B28" s="37" t="s">
        <v>10</v>
      </c>
      <c r="C28" s="33"/>
      <c r="D28" s="83" t="s">
        <v>257</v>
      </c>
      <c r="E28" s="82">
        <f>C28*0.2</f>
        <v>0</v>
      </c>
    </row>
    <row r="29" spans="1:5" ht="30">
      <c r="A29" s="3" t="s">
        <v>85</v>
      </c>
      <c r="B29" s="37" t="s">
        <v>47</v>
      </c>
      <c r="C29" s="73"/>
      <c r="D29" s="83"/>
      <c r="E29" s="82"/>
    </row>
    <row r="30" spans="1:5">
      <c r="A30" s="3"/>
      <c r="B30" s="72" t="s">
        <v>365</v>
      </c>
      <c r="C30" s="33"/>
      <c r="D30" s="83" t="s">
        <v>382</v>
      </c>
      <c r="E30" s="82">
        <f>C30*0.9</f>
        <v>0</v>
      </c>
    </row>
    <row r="31" spans="1:5">
      <c r="A31" s="3"/>
      <c r="B31" s="74" t="s">
        <v>366</v>
      </c>
      <c r="C31" s="33"/>
      <c r="D31" s="83" t="s">
        <v>259</v>
      </c>
      <c r="E31" s="82">
        <f>C31*0.6</f>
        <v>0</v>
      </c>
    </row>
    <row r="32" spans="1:5" ht="30">
      <c r="A32" s="3" t="s">
        <v>86</v>
      </c>
      <c r="B32" s="37" t="s">
        <v>48</v>
      </c>
      <c r="C32" s="33"/>
      <c r="D32" s="83" t="s">
        <v>256</v>
      </c>
      <c r="E32" s="82">
        <f>C32*0.5</f>
        <v>0</v>
      </c>
    </row>
    <row r="33" spans="1:5" ht="30">
      <c r="A33" s="3" t="s">
        <v>87</v>
      </c>
      <c r="B33" s="37" t="s">
        <v>12</v>
      </c>
      <c r="C33" s="34"/>
      <c r="D33" s="10"/>
      <c r="E33" s="4"/>
    </row>
    <row r="34" spans="1:5">
      <c r="A34" s="11"/>
      <c r="B34" s="37" t="s">
        <v>11</v>
      </c>
      <c r="C34" s="33"/>
      <c r="D34" s="10" t="s">
        <v>257</v>
      </c>
      <c r="E34" s="4">
        <f>C34*0.2</f>
        <v>0</v>
      </c>
    </row>
    <row r="35" spans="1:5">
      <c r="A35" s="11"/>
      <c r="B35" s="37" t="s">
        <v>13</v>
      </c>
      <c r="C35" s="33"/>
      <c r="D35" s="10" t="s">
        <v>282</v>
      </c>
      <c r="E35" s="4">
        <f>C35*0.4</f>
        <v>0</v>
      </c>
    </row>
    <row r="36" spans="1:5" ht="30">
      <c r="A36" s="11" t="s">
        <v>367</v>
      </c>
      <c r="B36" s="37" t="s">
        <v>368</v>
      </c>
      <c r="C36" s="33"/>
      <c r="D36" s="83" t="s">
        <v>383</v>
      </c>
      <c r="E36" s="82">
        <f>C36*5.7</f>
        <v>0</v>
      </c>
    </row>
    <row r="37" spans="1:5">
      <c r="A37" s="11" t="s">
        <v>9</v>
      </c>
      <c r="B37" s="37" t="s">
        <v>14</v>
      </c>
      <c r="C37" s="33"/>
      <c r="D37" s="83" t="s">
        <v>310</v>
      </c>
      <c r="E37" s="82">
        <f>C37*30</f>
        <v>0</v>
      </c>
    </row>
    <row r="38" spans="1:5" ht="30">
      <c r="A38" s="11" t="s">
        <v>143</v>
      </c>
      <c r="B38" s="37" t="s">
        <v>15</v>
      </c>
      <c r="C38" s="33"/>
      <c r="D38" s="83" t="s">
        <v>313</v>
      </c>
      <c r="E38" s="82">
        <f>C38*6</f>
        <v>0</v>
      </c>
    </row>
    <row r="39" spans="1:5">
      <c r="A39" s="11" t="s">
        <v>144</v>
      </c>
      <c r="B39" s="37" t="s">
        <v>16</v>
      </c>
      <c r="C39" s="33"/>
      <c r="D39" s="77" t="s">
        <v>314</v>
      </c>
      <c r="E39" s="4">
        <f>C39*3</f>
        <v>0</v>
      </c>
    </row>
    <row r="40" spans="1:5" ht="45">
      <c r="A40" s="11" t="s">
        <v>145</v>
      </c>
      <c r="B40" s="37" t="s">
        <v>31</v>
      </c>
      <c r="C40" s="33"/>
      <c r="D40" s="77" t="s">
        <v>310</v>
      </c>
      <c r="E40" s="4">
        <f>C40*30</f>
        <v>0</v>
      </c>
    </row>
    <row r="41" spans="1:5">
      <c r="A41" s="6" t="s">
        <v>88</v>
      </c>
      <c r="B41" s="38" t="s">
        <v>74</v>
      </c>
      <c r="C41" s="13"/>
      <c r="D41" s="78"/>
      <c r="E41" s="13"/>
    </row>
    <row r="42" spans="1:5" ht="30">
      <c r="A42" s="3" t="s">
        <v>43</v>
      </c>
      <c r="B42" s="37" t="s">
        <v>17</v>
      </c>
      <c r="C42" s="33"/>
      <c r="D42" s="83" t="s">
        <v>259</v>
      </c>
      <c r="E42" s="82">
        <f>C42*0.6</f>
        <v>0</v>
      </c>
    </row>
    <row r="43" spans="1:5" ht="30">
      <c r="A43" s="3" t="s">
        <v>44</v>
      </c>
      <c r="B43" s="37" t="s">
        <v>18</v>
      </c>
      <c r="C43" s="33"/>
      <c r="D43" s="83" t="s">
        <v>282</v>
      </c>
      <c r="E43" s="82">
        <f>C43*0.4</f>
        <v>0</v>
      </c>
    </row>
    <row r="44" spans="1:5">
      <c r="A44" s="3" t="s">
        <v>20</v>
      </c>
      <c r="B44" s="37" t="s">
        <v>19</v>
      </c>
      <c r="C44" s="33"/>
      <c r="D44" s="83" t="s">
        <v>257</v>
      </c>
      <c r="E44" s="82">
        <f>C44*0.2</f>
        <v>0</v>
      </c>
    </row>
    <row r="45" spans="1:5" ht="30">
      <c r="A45" s="6" t="s">
        <v>304</v>
      </c>
      <c r="B45" s="38" t="s">
        <v>305</v>
      </c>
      <c r="C45" s="12"/>
      <c r="D45" s="12"/>
      <c r="E45" s="12"/>
    </row>
    <row r="46" spans="1:5">
      <c r="A46" s="3" t="s">
        <v>306</v>
      </c>
      <c r="B46" s="37" t="s">
        <v>307</v>
      </c>
      <c r="C46" s="33"/>
      <c r="D46" s="29" t="s">
        <v>272</v>
      </c>
      <c r="E46" s="4">
        <f>C46*4</f>
        <v>0</v>
      </c>
    </row>
    <row r="47" spans="1:5" ht="30">
      <c r="A47" s="3" t="s">
        <v>308</v>
      </c>
      <c r="B47" s="37" t="s">
        <v>309</v>
      </c>
      <c r="C47" s="33"/>
      <c r="D47" s="29" t="s">
        <v>271</v>
      </c>
      <c r="E47" s="4">
        <f>C47*8</f>
        <v>0</v>
      </c>
    </row>
  </sheetData>
  <customSheetViews>
    <customSheetView guid="{3837910D-48F4-4FBE-A076-619F1986AB1E}" topLeftCell="A29">
      <selection activeCell="B58" sqref="B58"/>
      <pageMargins left="0.7" right="0.7" top="0.75" bottom="0.75" header="0.3" footer="0.3"/>
      <pageSetup paperSize="9" orientation="portrait" r:id="rId1"/>
    </customSheetView>
    <customSheetView guid="{D10F90B7-FA71-41D8-9BF2-0669AC40A0DE}" topLeftCell="A29">
      <selection activeCell="B58" sqref="B58"/>
      <pageMargins left="0.7" right="0.7" top="0.75" bottom="0.75" header="0.3" footer="0.3"/>
      <pageSetup paperSize="9" orientation="portrait" r:id="rId2"/>
    </customSheetView>
    <customSheetView guid="{8AD09ECE-C921-4E62-A985-082A25D9F653}">
      <selection activeCell="D14" sqref="D14"/>
      <pageMargins left="0.7" right="0.7" top="0.75" bottom="0.75" header="0.3" footer="0.3"/>
      <pageSetup paperSize="9" orientation="portrait" r:id="rId3"/>
    </customSheetView>
    <customSheetView guid="{B30F3123-F943-4609-9F2B-0160EC230C01}">
      <selection activeCell="E6" sqref="E6"/>
      <pageMargins left="0.7" right="0.7" top="0.75" bottom="0.75" header="0.3" footer="0.3"/>
      <pageSetup paperSize="9" orientation="portrait" r:id="rId4"/>
    </customSheetView>
    <customSheetView guid="{C2093A47-0081-450F-9D41-644316562D35}" topLeftCell="A6">
      <selection activeCell="E13" sqref="E13"/>
      <pageMargins left="0.7" right="0.7" top="0.75" bottom="0.75" header="0.3" footer="0.3"/>
      <pageSetup paperSize="9" orientation="portrait" r:id="rId5"/>
    </customSheetView>
    <customSheetView guid="{4852D9B1-7A3B-46A6-A2F6-FF34B6F7FC25}" topLeftCell="A29">
      <selection activeCell="B58" sqref="B58"/>
      <pageMargins left="0.7" right="0.7" top="0.75" bottom="0.75" header="0.3" footer="0.3"/>
      <pageSetup paperSize="9" orientation="portrait" r:id="rId6"/>
    </customSheetView>
  </customSheetView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1" sqref="E1"/>
    </sheetView>
  </sheetViews>
  <sheetFormatPr defaultRowHeight="15"/>
  <cols>
    <col min="1" max="1" width="7.7109375" customWidth="1"/>
    <col min="2" max="2" width="55.28515625" style="1" customWidth="1"/>
    <col min="3" max="5" width="14.7109375" customWidth="1"/>
  </cols>
  <sheetData>
    <row r="1" spans="1:5">
      <c r="A1" s="3"/>
      <c r="B1" s="25" t="s">
        <v>49</v>
      </c>
      <c r="C1" s="5" t="s">
        <v>146</v>
      </c>
      <c r="D1" s="5" t="s">
        <v>0</v>
      </c>
      <c r="E1" s="5" t="s">
        <v>147</v>
      </c>
    </row>
    <row r="2" spans="1:5" ht="30">
      <c r="A2" s="15" t="s">
        <v>76</v>
      </c>
      <c r="B2" s="26" t="s">
        <v>77</v>
      </c>
      <c r="C2" s="7"/>
      <c r="D2" s="8"/>
      <c r="E2" s="45">
        <f>SUM(E3:E5)</f>
        <v>0</v>
      </c>
    </row>
    <row r="3" spans="1:5" ht="30">
      <c r="A3" s="4">
        <v>2.1</v>
      </c>
      <c r="B3" s="37" t="s">
        <v>351</v>
      </c>
      <c r="C3" s="42"/>
      <c r="D3" s="10" t="s">
        <v>148</v>
      </c>
      <c r="E3" s="4">
        <f>C3</f>
        <v>0</v>
      </c>
    </row>
    <row r="4" spans="1:5" ht="30">
      <c r="A4" s="4">
        <v>2.2000000000000002</v>
      </c>
      <c r="B4" s="9" t="s">
        <v>21</v>
      </c>
      <c r="C4" s="42"/>
      <c r="D4" s="10" t="s">
        <v>221</v>
      </c>
      <c r="E4" s="4">
        <f>C4*20</f>
        <v>0</v>
      </c>
    </row>
    <row r="5" spans="1:5">
      <c r="A5" s="4">
        <v>2.2999999999999998</v>
      </c>
      <c r="B5" s="9" t="s">
        <v>22</v>
      </c>
      <c r="C5" s="42"/>
      <c r="D5" s="10" t="s">
        <v>222</v>
      </c>
      <c r="E5" s="4">
        <f>C5*50</f>
        <v>0</v>
      </c>
    </row>
    <row r="7" spans="1:5" ht="30">
      <c r="A7" s="54"/>
      <c r="B7" s="55" t="s">
        <v>354</v>
      </c>
      <c r="C7" s="41"/>
      <c r="D7" s="41"/>
      <c r="E7" s="41"/>
    </row>
    <row r="8" spans="1:5">
      <c r="B8" s="51" t="s">
        <v>353</v>
      </c>
      <c r="C8" s="51"/>
      <c r="D8" s="51"/>
      <c r="E8" s="41"/>
    </row>
    <row r="9" spans="1:5" ht="27.6" customHeight="1">
      <c r="B9" s="56" t="s">
        <v>352</v>
      </c>
      <c r="C9" s="52"/>
      <c r="D9" s="41"/>
      <c r="E9" s="41"/>
    </row>
    <row r="10" spans="1:5">
      <c r="B10" s="52"/>
      <c r="C10" s="52"/>
      <c r="D10" s="41"/>
      <c r="E10" s="41"/>
    </row>
    <row r="11" spans="1:5">
      <c r="B11" s="52"/>
      <c r="C11" s="52"/>
      <c r="D11" s="41"/>
      <c r="E11" s="41"/>
    </row>
    <row r="12" spans="1:5">
      <c r="B12" s="52"/>
      <c r="C12" s="52"/>
      <c r="D12" s="41"/>
      <c r="E12" s="41"/>
    </row>
    <row r="13" spans="1:5">
      <c r="B13" s="52"/>
      <c r="C13" s="52"/>
      <c r="D13" s="41"/>
      <c r="E13" s="41"/>
    </row>
    <row r="14" spans="1:5">
      <c r="B14" s="52"/>
      <c r="C14" s="52"/>
      <c r="D14" s="41"/>
      <c r="E14" s="41"/>
    </row>
    <row r="15" spans="1:5">
      <c r="B15" s="52"/>
      <c r="C15" s="52"/>
      <c r="D15" s="41"/>
      <c r="E15" s="41"/>
    </row>
    <row r="16" spans="1:5">
      <c r="B16" s="52"/>
      <c r="C16" s="52"/>
      <c r="D16" s="41"/>
      <c r="E16" s="41"/>
    </row>
    <row r="17" spans="2:5">
      <c r="B17" s="52"/>
      <c r="C17" s="52"/>
      <c r="D17" s="41"/>
      <c r="E17" s="41"/>
    </row>
    <row r="18" spans="2:5">
      <c r="B18" s="41"/>
      <c r="C18" s="53"/>
      <c r="D18" s="41"/>
      <c r="E18" s="41"/>
    </row>
    <row r="19" spans="2:5">
      <c r="B19" s="50"/>
      <c r="C19" s="41"/>
      <c r="D19" s="41"/>
      <c r="E19" s="41"/>
    </row>
  </sheetData>
  <customSheetViews>
    <customSheetView guid="{3837910D-48F4-4FBE-A076-619F1986AB1E}">
      <selection activeCell="E1" sqref="E1"/>
      <pageMargins left="0.7" right="0.7" top="0.75" bottom="0.75" header="0.3" footer="0.3"/>
      <pageSetup paperSize="9" orientation="portrait" r:id="rId1"/>
    </customSheetView>
    <customSheetView guid="{D10F90B7-FA71-41D8-9BF2-0669AC40A0DE}">
      <selection activeCell="E1" sqref="E1"/>
      <pageMargins left="0.7" right="0.7" top="0.75" bottom="0.75" header="0.3" footer="0.3"/>
      <pageSetup paperSize="9" orientation="portrait" r:id="rId2"/>
    </customSheetView>
    <customSheetView guid="{8AD09ECE-C921-4E62-A985-082A25D9F653}">
      <selection activeCell="E1" sqref="E1"/>
      <pageMargins left="0.7" right="0.7" top="0.75" bottom="0.75" header="0.3" footer="0.3"/>
      <pageSetup paperSize="9" orientation="portrait" r:id="rId3"/>
    </customSheetView>
    <customSheetView guid="{B30F3123-F943-4609-9F2B-0160EC230C01}">
      <selection activeCell="E1" sqref="E1"/>
      <pageMargins left="0.7" right="0.7" top="0.75" bottom="0.75" header="0.3" footer="0.3"/>
      <pageSetup paperSize="9" orientation="portrait" r:id="rId4"/>
    </customSheetView>
    <customSheetView guid="{C2093A47-0081-450F-9D41-644316562D35}">
      <selection activeCell="E36" sqref="E36"/>
      <pageMargins left="0.7" right="0.7" top="0.75" bottom="0.75" header="0.3" footer="0.3"/>
      <pageSetup paperSize="9" orientation="portrait" r:id="rId5"/>
    </customSheetView>
    <customSheetView guid="{4852D9B1-7A3B-46A6-A2F6-FF34B6F7FC25}">
      <selection activeCell="E1" sqref="E1"/>
      <pageMargins left="0.7" right="0.7" top="0.75" bottom="0.75" header="0.3" footer="0.3"/>
      <pageSetup paperSize="9" orientation="portrait" r:id="rId6"/>
    </customSheetView>
  </customSheetViews>
  <pageMargins left="0.7" right="0.7" top="0.75" bottom="0.75" header="0.3" footer="0.3"/>
  <pageSetup paperSize="9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8"/>
  <sheetViews>
    <sheetView topLeftCell="A13" workbookViewId="0">
      <selection activeCell="D1" sqref="D1"/>
    </sheetView>
  </sheetViews>
  <sheetFormatPr defaultRowHeight="15"/>
  <cols>
    <col min="1" max="1" width="7.7109375" style="2" customWidth="1"/>
    <col min="2" max="2" width="35.7109375" style="1" customWidth="1"/>
    <col min="3" max="5" width="14.7109375" customWidth="1"/>
    <col min="6" max="6" width="53.28515625" customWidth="1"/>
  </cols>
  <sheetData>
    <row r="1" spans="1:6">
      <c r="A1" s="16"/>
      <c r="B1" s="25" t="s">
        <v>49</v>
      </c>
      <c r="C1" s="17" t="s">
        <v>146</v>
      </c>
      <c r="D1" s="17" t="s">
        <v>0</v>
      </c>
      <c r="E1" s="17" t="s">
        <v>147</v>
      </c>
    </row>
    <row r="2" spans="1:6" ht="30">
      <c r="A2" s="18" t="s">
        <v>100</v>
      </c>
      <c r="B2" s="27" t="s">
        <v>23</v>
      </c>
      <c r="C2" s="19"/>
      <c r="D2" s="19"/>
      <c r="E2" s="48">
        <f>SUM(E4:E17)</f>
        <v>0</v>
      </c>
    </row>
    <row r="3" spans="1:6" ht="60">
      <c r="A3" s="18" t="s">
        <v>355</v>
      </c>
      <c r="B3" s="27" t="s">
        <v>384</v>
      </c>
      <c r="C3" s="19"/>
      <c r="D3" s="19"/>
      <c r="E3" s="47"/>
    </row>
    <row r="4" spans="1:6" ht="75">
      <c r="A4" s="3" t="s">
        <v>89</v>
      </c>
      <c r="B4" s="76" t="s">
        <v>24</v>
      </c>
      <c r="C4" s="42"/>
      <c r="D4" s="10" t="s">
        <v>223</v>
      </c>
      <c r="E4" s="4">
        <f>C4/1000*3</f>
        <v>0</v>
      </c>
      <c r="F4" s="75" t="s">
        <v>381</v>
      </c>
    </row>
    <row r="5" spans="1:6" ht="60">
      <c r="A5" s="3" t="s">
        <v>356</v>
      </c>
      <c r="B5" s="76" t="s">
        <v>92</v>
      </c>
      <c r="C5" s="43"/>
      <c r="D5" s="10"/>
      <c r="E5" s="4"/>
    </row>
    <row r="6" spans="1:6" ht="90">
      <c r="A6" s="3"/>
      <c r="B6" s="84" t="s">
        <v>385</v>
      </c>
      <c r="C6" s="42"/>
      <c r="D6" s="10" t="s">
        <v>224</v>
      </c>
      <c r="E6" s="4">
        <f>C6*15</f>
        <v>0</v>
      </c>
      <c r="F6" s="70" t="s">
        <v>380</v>
      </c>
    </row>
    <row r="7" spans="1:6" ht="90">
      <c r="A7" s="3"/>
      <c r="B7" s="84" t="s">
        <v>386</v>
      </c>
      <c r="C7" s="42"/>
      <c r="D7" s="10" t="s">
        <v>225</v>
      </c>
      <c r="E7" s="4">
        <f>C7*9</f>
        <v>0</v>
      </c>
      <c r="F7" s="71"/>
    </row>
    <row r="8" spans="1:6" ht="90">
      <c r="A8" s="3"/>
      <c r="B8" s="84" t="s">
        <v>387</v>
      </c>
      <c r="C8" s="42"/>
      <c r="D8" s="10" t="s">
        <v>226</v>
      </c>
      <c r="E8" s="4">
        <f>C8*6</f>
        <v>0</v>
      </c>
    </row>
    <row r="9" spans="1:6" ht="75">
      <c r="A9" s="3">
        <v>3.2</v>
      </c>
      <c r="B9" s="9" t="s">
        <v>25</v>
      </c>
      <c r="C9" s="42"/>
      <c r="D9" s="10" t="s">
        <v>227</v>
      </c>
      <c r="E9" s="4">
        <f>C9/1000*2</f>
        <v>0</v>
      </c>
    </row>
    <row r="10" spans="1:6" ht="75">
      <c r="A10" s="3" t="s">
        <v>91</v>
      </c>
      <c r="B10" s="9" t="s">
        <v>93</v>
      </c>
      <c r="C10" s="43"/>
      <c r="D10" s="10"/>
      <c r="E10" s="4"/>
    </row>
    <row r="11" spans="1:6" ht="135">
      <c r="A11" s="3"/>
      <c r="B11" s="9" t="s">
        <v>90</v>
      </c>
      <c r="C11" s="42"/>
      <c r="D11" s="10" t="s">
        <v>228</v>
      </c>
      <c r="E11" s="4">
        <f>C11*10</f>
        <v>0</v>
      </c>
    </row>
    <row r="12" spans="1:6" ht="150">
      <c r="A12" s="3"/>
      <c r="B12" s="9" t="s">
        <v>94</v>
      </c>
      <c r="C12" s="42"/>
      <c r="D12" s="10" t="s">
        <v>226</v>
      </c>
      <c r="E12" s="4">
        <f>C12*6</f>
        <v>0</v>
      </c>
    </row>
    <row r="13" spans="1:6" ht="135">
      <c r="A13" s="3"/>
      <c r="B13" s="9" t="s">
        <v>95</v>
      </c>
      <c r="C13" s="42"/>
      <c r="D13" s="10" t="s">
        <v>229</v>
      </c>
      <c r="E13" s="4">
        <f>C13*4</f>
        <v>0</v>
      </c>
    </row>
    <row r="14" spans="1:6" ht="45">
      <c r="A14" s="3" t="s">
        <v>99</v>
      </c>
      <c r="B14" s="9" t="s">
        <v>26</v>
      </c>
      <c r="C14" s="42"/>
      <c r="D14" s="10" t="s">
        <v>230</v>
      </c>
      <c r="E14" s="4">
        <f>C14/1000*1</f>
        <v>0</v>
      </c>
    </row>
    <row r="15" spans="1:6" ht="30">
      <c r="A15" s="3"/>
      <c r="B15" s="9" t="s">
        <v>96</v>
      </c>
      <c r="C15" s="42"/>
      <c r="D15" s="10" t="s">
        <v>231</v>
      </c>
      <c r="E15" s="4">
        <f>C15*5</f>
        <v>0</v>
      </c>
    </row>
    <row r="16" spans="1:6">
      <c r="A16" s="3"/>
      <c r="B16" s="9" t="s">
        <v>97</v>
      </c>
      <c r="C16" s="42"/>
      <c r="D16" s="10" t="s">
        <v>232</v>
      </c>
      <c r="E16" s="4">
        <f>C16*2.5</f>
        <v>0</v>
      </c>
    </row>
    <row r="17" spans="1:5" ht="45">
      <c r="A17" s="3"/>
      <c r="B17" s="9" t="s">
        <v>98</v>
      </c>
      <c r="C17" s="42"/>
      <c r="D17" s="10" t="s">
        <v>232</v>
      </c>
      <c r="E17" s="4">
        <f>C17*2.5</f>
        <v>0</v>
      </c>
    </row>
    <row r="18" spans="1:5" ht="30">
      <c r="A18" s="3"/>
      <c r="B18" s="9" t="s">
        <v>389</v>
      </c>
      <c r="C18" s="42"/>
      <c r="D18" s="29" t="s">
        <v>265</v>
      </c>
      <c r="E18" s="82">
        <f>C18*1</f>
        <v>0</v>
      </c>
    </row>
  </sheetData>
  <customSheetViews>
    <customSheetView guid="{3837910D-48F4-4FBE-A076-619F1986AB1E}" topLeftCell="A13">
      <selection activeCell="D1" sqref="D1"/>
      <pageMargins left="0.7" right="0.7" top="0.75" bottom="0.75" header="0.3" footer="0.3"/>
      <pageSetup paperSize="9" orientation="portrait" horizontalDpi="1200" verticalDpi="1200" r:id="rId1"/>
    </customSheetView>
    <customSheetView guid="{D10F90B7-FA71-41D8-9BF2-0669AC40A0DE}" topLeftCell="A13">
      <selection activeCell="D1" sqref="D1"/>
      <pageMargins left="0.7" right="0.7" top="0.75" bottom="0.75" header="0.3" footer="0.3"/>
      <pageSetup paperSize="9" orientation="portrait" horizontalDpi="1200" verticalDpi="1200" r:id="rId2"/>
    </customSheetView>
    <customSheetView guid="{8AD09ECE-C921-4E62-A985-082A25D9F653}">
      <selection activeCell="D1" sqref="D1"/>
      <pageMargins left="0.7" right="0.7" top="0.75" bottom="0.75" header="0.3" footer="0.3"/>
      <pageSetup paperSize="9" orientation="portrait" horizontalDpi="1200" verticalDpi="1200" r:id="rId3"/>
    </customSheetView>
    <customSheetView guid="{B30F3123-F943-4609-9F2B-0160EC230C01}">
      <selection activeCell="D1" sqref="D1"/>
      <pageMargins left="0.7" right="0.7" top="0.75" bottom="0.75" header="0.3" footer="0.3"/>
      <pageSetup paperSize="9" orientation="portrait" horizontalDpi="1200" verticalDpi="1200" r:id="rId4"/>
    </customSheetView>
    <customSheetView guid="{C2093A47-0081-450F-9D41-644316562D35}">
      <selection activeCell="E6" sqref="E6"/>
      <pageMargins left="0.7" right="0.7" top="0.75" bottom="0.75" header="0.3" footer="0.3"/>
      <pageSetup paperSize="9" orientation="portrait" horizontalDpi="1200" verticalDpi="1200" r:id="rId5"/>
    </customSheetView>
    <customSheetView guid="{4852D9B1-7A3B-46A6-A2F6-FF34B6F7FC25}" topLeftCell="A13">
      <selection activeCell="D1" sqref="D1"/>
      <pageMargins left="0.7" right="0.7" top="0.75" bottom="0.75" header="0.3" footer="0.3"/>
      <pageSetup paperSize="9" orientation="portrait" horizontalDpi="1200" verticalDpi="1200" r:id="rId6"/>
    </customSheetView>
  </customSheetViews>
  <pageMargins left="0.7" right="0.7" top="0.75" bottom="0.75" header="0.3" footer="0.3"/>
  <pageSetup paperSize="9" orientation="portrait" horizontalDpi="1200" verticalDpi="1200"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3"/>
  <sheetViews>
    <sheetView topLeftCell="A40" workbookViewId="0">
      <selection activeCell="E26" sqref="E26:E27"/>
    </sheetView>
  </sheetViews>
  <sheetFormatPr defaultRowHeight="15"/>
  <cols>
    <col min="1" max="1" width="7.7109375" style="2" customWidth="1"/>
    <col min="2" max="2" width="35.7109375" style="1" customWidth="1"/>
    <col min="3" max="5" width="14.7109375" customWidth="1"/>
  </cols>
  <sheetData>
    <row r="1" spans="1:6">
      <c r="A1" s="16"/>
      <c r="B1" s="25" t="s">
        <v>49</v>
      </c>
      <c r="C1" s="17" t="s">
        <v>146</v>
      </c>
      <c r="D1" s="17" t="s">
        <v>0</v>
      </c>
      <c r="E1" s="17" t="s">
        <v>147</v>
      </c>
    </row>
    <row r="2" spans="1:6" ht="45">
      <c r="A2" s="6" t="s">
        <v>102</v>
      </c>
      <c r="B2" s="20" t="s">
        <v>101</v>
      </c>
      <c r="C2" s="21"/>
      <c r="D2" s="13"/>
      <c r="E2" s="66">
        <f>SUM(E3:E42)</f>
        <v>0</v>
      </c>
    </row>
    <row r="3" spans="1:6" ht="60">
      <c r="A3" s="6">
        <v>4.0999999999999996</v>
      </c>
      <c r="B3" s="20" t="s">
        <v>390</v>
      </c>
      <c r="C3" s="21"/>
      <c r="D3" s="14"/>
      <c r="E3" s="13"/>
    </row>
    <row r="4" spans="1:6">
      <c r="A4" s="3" t="s">
        <v>103</v>
      </c>
      <c r="B4" s="9" t="s">
        <v>104</v>
      </c>
      <c r="C4" s="33"/>
      <c r="D4" s="10" t="s">
        <v>149</v>
      </c>
      <c r="E4" s="4">
        <f>C4*10</f>
        <v>0</v>
      </c>
      <c r="F4" s="40"/>
    </row>
    <row r="5" spans="1:6">
      <c r="A5" s="3" t="s">
        <v>105</v>
      </c>
      <c r="B5" s="9" t="s">
        <v>106</v>
      </c>
      <c r="C5" s="33"/>
      <c r="D5" s="10" t="s">
        <v>151</v>
      </c>
      <c r="E5" s="4">
        <f>C5*5</f>
        <v>0</v>
      </c>
      <c r="F5" s="40"/>
    </row>
    <row r="6" spans="1:6">
      <c r="A6" s="3" t="s">
        <v>107</v>
      </c>
      <c r="B6" s="9" t="s">
        <v>108</v>
      </c>
      <c r="C6" s="33"/>
      <c r="D6" s="10" t="s">
        <v>150</v>
      </c>
      <c r="E6" s="4">
        <f>C6*3</f>
        <v>0</v>
      </c>
    </row>
    <row r="7" spans="1:6" ht="30">
      <c r="A7" s="64" t="s">
        <v>109</v>
      </c>
      <c r="B7" s="65" t="s">
        <v>110</v>
      </c>
      <c r="C7" s="21"/>
      <c r="D7" s="13"/>
      <c r="E7" s="13"/>
    </row>
    <row r="8" spans="1:6" ht="30">
      <c r="A8" s="22" t="s">
        <v>233</v>
      </c>
      <c r="B8" s="23" t="s">
        <v>110</v>
      </c>
      <c r="C8" s="42"/>
      <c r="D8" s="10" t="s">
        <v>111</v>
      </c>
      <c r="E8" s="4">
        <f>C8*2</f>
        <v>0</v>
      </c>
    </row>
    <row r="9" spans="1:6">
      <c r="A9" s="64" t="s">
        <v>112</v>
      </c>
      <c r="B9" s="65" t="s">
        <v>234</v>
      </c>
      <c r="C9" s="21"/>
      <c r="D9" s="14"/>
      <c r="E9" s="13"/>
    </row>
    <row r="10" spans="1:6" ht="30">
      <c r="A10" s="85" t="s">
        <v>235</v>
      </c>
      <c r="B10" s="86" t="s">
        <v>393</v>
      </c>
      <c r="C10" s="33"/>
      <c r="D10" s="29" t="s">
        <v>394</v>
      </c>
      <c r="E10" s="82">
        <f>C10*7.5</f>
        <v>0</v>
      </c>
    </row>
    <row r="11" spans="1:6" ht="45">
      <c r="A11" s="85" t="s">
        <v>236</v>
      </c>
      <c r="B11" s="86" t="s">
        <v>395</v>
      </c>
      <c r="C11" s="42"/>
      <c r="D11" s="29" t="s">
        <v>272</v>
      </c>
      <c r="E11" s="82">
        <f>C11*4</f>
        <v>0</v>
      </c>
    </row>
    <row r="12" spans="1:6" ht="30">
      <c r="A12" s="85" t="s">
        <v>391</v>
      </c>
      <c r="B12" s="86" t="s">
        <v>396</v>
      </c>
      <c r="C12" s="33"/>
      <c r="D12" s="10" t="s">
        <v>113</v>
      </c>
      <c r="E12" s="4">
        <f>C12*5</f>
        <v>0</v>
      </c>
    </row>
    <row r="13" spans="1:6" ht="45">
      <c r="A13" s="85" t="s">
        <v>392</v>
      </c>
      <c r="B13" s="86" t="s">
        <v>397</v>
      </c>
      <c r="C13" s="42"/>
      <c r="D13" s="10" t="s">
        <v>115</v>
      </c>
      <c r="E13" s="4">
        <f>C13*2.5</f>
        <v>0</v>
      </c>
    </row>
    <row r="14" spans="1:6" ht="30">
      <c r="A14" s="64" t="s">
        <v>114</v>
      </c>
      <c r="B14" s="65" t="s">
        <v>117</v>
      </c>
      <c r="C14" s="21"/>
      <c r="D14" s="14"/>
      <c r="E14" s="13"/>
    </row>
    <row r="15" spans="1:6">
      <c r="A15" s="3" t="s">
        <v>237</v>
      </c>
      <c r="B15" s="9" t="s">
        <v>119</v>
      </c>
      <c r="C15" s="42"/>
      <c r="D15" s="10" t="s">
        <v>357</v>
      </c>
      <c r="E15" s="4">
        <f>C15*20</f>
        <v>0</v>
      </c>
      <c r="F15" s="40"/>
    </row>
    <row r="16" spans="1:6">
      <c r="A16" s="3" t="s">
        <v>238</v>
      </c>
      <c r="B16" s="9" t="s">
        <v>121</v>
      </c>
      <c r="C16" s="42"/>
      <c r="D16" s="10" t="s">
        <v>358</v>
      </c>
      <c r="E16" s="4">
        <f>C16*10</f>
        <v>0</v>
      </c>
    </row>
    <row r="17" spans="1:5" ht="30">
      <c r="A17" s="3" t="s">
        <v>239</v>
      </c>
      <c r="B17" s="9" t="s">
        <v>123</v>
      </c>
      <c r="C17" s="42"/>
      <c r="D17" s="10" t="s">
        <v>359</v>
      </c>
      <c r="E17" s="4">
        <f>C17*8</f>
        <v>0</v>
      </c>
    </row>
    <row r="18" spans="1:5" ht="45">
      <c r="A18" s="64" t="s">
        <v>116</v>
      </c>
      <c r="B18" s="65" t="s">
        <v>124</v>
      </c>
      <c r="C18" s="21"/>
      <c r="D18" s="14"/>
      <c r="E18" s="13"/>
    </row>
    <row r="19" spans="1:5" ht="60">
      <c r="A19" s="3" t="s">
        <v>118</v>
      </c>
      <c r="B19" s="9" t="s">
        <v>328</v>
      </c>
      <c r="C19" s="42"/>
      <c r="D19" s="24" t="s">
        <v>316</v>
      </c>
      <c r="E19" s="4">
        <f>C19*10</f>
        <v>0</v>
      </c>
    </row>
    <row r="20" spans="1:5">
      <c r="A20" s="3" t="s">
        <v>120</v>
      </c>
      <c r="B20" s="9" t="s">
        <v>329</v>
      </c>
      <c r="C20" s="42"/>
      <c r="D20" s="24" t="s">
        <v>317</v>
      </c>
      <c r="E20" s="4">
        <f>C20*7.5</f>
        <v>0</v>
      </c>
    </row>
    <row r="21" spans="1:5">
      <c r="A21" s="3" t="s">
        <v>122</v>
      </c>
      <c r="B21" s="9" t="s">
        <v>330</v>
      </c>
      <c r="C21" s="42"/>
      <c r="D21" s="24" t="s">
        <v>318</v>
      </c>
      <c r="E21" s="4">
        <f>C21*5</f>
        <v>0</v>
      </c>
    </row>
    <row r="22" spans="1:5">
      <c r="A22" s="3" t="s">
        <v>240</v>
      </c>
      <c r="B22" s="9" t="s">
        <v>331</v>
      </c>
      <c r="C22" s="42"/>
      <c r="D22" s="24" t="s">
        <v>319</v>
      </c>
      <c r="E22" s="4">
        <f>C22*3.75</f>
        <v>0</v>
      </c>
    </row>
    <row r="23" spans="1:5" ht="45">
      <c r="A23" s="3" t="s">
        <v>241</v>
      </c>
      <c r="B23" s="9" t="s">
        <v>332</v>
      </c>
      <c r="C23" s="42"/>
      <c r="D23" s="24" t="s">
        <v>275</v>
      </c>
      <c r="E23" s="4">
        <f>C23*2</f>
        <v>0</v>
      </c>
    </row>
    <row r="24" spans="1:5" ht="45">
      <c r="A24" s="3" t="s">
        <v>242</v>
      </c>
      <c r="B24" s="9" t="s">
        <v>333</v>
      </c>
      <c r="C24" s="42"/>
      <c r="D24" s="24" t="s">
        <v>320</v>
      </c>
      <c r="E24" s="4">
        <f>C24*6.25</f>
        <v>0</v>
      </c>
    </row>
    <row r="25" spans="1:5" ht="30">
      <c r="A25" s="3" t="s">
        <v>243</v>
      </c>
      <c r="B25" s="9" t="s">
        <v>334</v>
      </c>
      <c r="C25" s="42"/>
      <c r="D25" s="24" t="s">
        <v>321</v>
      </c>
      <c r="E25" s="4">
        <f>C25*2.5</f>
        <v>0</v>
      </c>
    </row>
    <row r="26" spans="1:5" ht="30">
      <c r="A26" s="3" t="s">
        <v>244</v>
      </c>
      <c r="B26" s="86" t="s">
        <v>398</v>
      </c>
      <c r="C26" s="42"/>
      <c r="D26" s="24" t="s">
        <v>275</v>
      </c>
      <c r="E26" s="79">
        <f>C26*2</f>
        <v>0</v>
      </c>
    </row>
    <row r="27" spans="1:5" ht="60">
      <c r="A27" s="3" t="s">
        <v>245</v>
      </c>
      <c r="B27" s="86" t="s">
        <v>399</v>
      </c>
      <c r="C27" s="42"/>
      <c r="D27" s="24" t="s">
        <v>322</v>
      </c>
      <c r="E27" s="79">
        <f>C27*1</f>
        <v>0</v>
      </c>
    </row>
    <row r="28" spans="1:5" ht="45">
      <c r="A28" s="3" t="s">
        <v>246</v>
      </c>
      <c r="B28" s="9" t="s">
        <v>335</v>
      </c>
      <c r="C28" s="42"/>
      <c r="D28" s="24" t="s">
        <v>323</v>
      </c>
      <c r="E28" s="4">
        <f>C28*0.75</f>
        <v>0</v>
      </c>
    </row>
    <row r="29" spans="1:5">
      <c r="A29" s="3" t="s">
        <v>247</v>
      </c>
      <c r="B29" s="9" t="s">
        <v>336</v>
      </c>
      <c r="C29" s="42"/>
      <c r="D29" s="24" t="s">
        <v>321</v>
      </c>
      <c r="E29" s="4">
        <f>C29*2.5</f>
        <v>0</v>
      </c>
    </row>
    <row r="30" spans="1:5">
      <c r="A30" s="3" t="s">
        <v>248</v>
      </c>
      <c r="B30" s="9" t="s">
        <v>337</v>
      </c>
      <c r="C30" s="42"/>
      <c r="D30" s="24" t="s">
        <v>324</v>
      </c>
      <c r="E30" s="4">
        <f>C30*1.5</f>
        <v>0</v>
      </c>
    </row>
    <row r="31" spans="1:5">
      <c r="A31" s="3" t="s">
        <v>249</v>
      </c>
      <c r="B31" s="9" t="s">
        <v>338</v>
      </c>
      <c r="C31" s="42"/>
      <c r="D31" s="24" t="s">
        <v>322</v>
      </c>
      <c r="E31" s="4">
        <f>C31*1</f>
        <v>0</v>
      </c>
    </row>
    <row r="32" spans="1:5" ht="30">
      <c r="A32" s="3" t="s">
        <v>250</v>
      </c>
      <c r="B32" s="9" t="s">
        <v>348</v>
      </c>
      <c r="C32" s="42"/>
      <c r="D32" s="24" t="s">
        <v>325</v>
      </c>
      <c r="E32" s="4">
        <f>C32*0.5</f>
        <v>0</v>
      </c>
    </row>
    <row r="33" spans="1:5" ht="30">
      <c r="A33" s="15" t="s">
        <v>251</v>
      </c>
      <c r="B33" s="21" t="s">
        <v>130</v>
      </c>
      <c r="C33" s="21"/>
      <c r="D33" s="14"/>
      <c r="E33" s="13"/>
    </row>
    <row r="34" spans="1:5" ht="60">
      <c r="A34" s="3" t="s">
        <v>252</v>
      </c>
      <c r="B34" s="9" t="s">
        <v>126</v>
      </c>
      <c r="C34" s="42"/>
      <c r="D34" s="24" t="s">
        <v>261</v>
      </c>
      <c r="E34" s="4">
        <f>C34*10</f>
        <v>0</v>
      </c>
    </row>
    <row r="35" spans="1:5" ht="60">
      <c r="A35" s="3" t="s">
        <v>253</v>
      </c>
      <c r="B35" s="9" t="s">
        <v>128</v>
      </c>
      <c r="C35" s="42"/>
      <c r="D35" s="10" t="s">
        <v>111</v>
      </c>
      <c r="E35" s="4">
        <f>C35*2</f>
        <v>0</v>
      </c>
    </row>
    <row r="36" spans="1:5" ht="60">
      <c r="A36" s="3" t="s">
        <v>254</v>
      </c>
      <c r="B36" s="9" t="s">
        <v>129</v>
      </c>
      <c r="C36" s="42"/>
      <c r="D36" s="10" t="s">
        <v>255</v>
      </c>
      <c r="E36" s="4">
        <f>C36*1</f>
        <v>0</v>
      </c>
    </row>
    <row r="37" spans="1:5">
      <c r="A37" s="64" t="s">
        <v>125</v>
      </c>
      <c r="B37" s="65" t="s">
        <v>138</v>
      </c>
      <c r="C37" s="21"/>
      <c r="D37" s="14"/>
      <c r="E37" s="13"/>
    </row>
    <row r="38" spans="1:5" ht="45">
      <c r="A38" s="3" t="s">
        <v>127</v>
      </c>
      <c r="B38" s="9" t="s">
        <v>132</v>
      </c>
      <c r="C38" s="42"/>
      <c r="D38" s="10" t="s">
        <v>261</v>
      </c>
      <c r="E38" s="4">
        <f>C38*10</f>
        <v>0</v>
      </c>
    </row>
    <row r="39" spans="1:5">
      <c r="A39" s="64" t="s">
        <v>131</v>
      </c>
      <c r="B39" s="65" t="s">
        <v>137</v>
      </c>
      <c r="C39" s="21"/>
      <c r="D39" s="14"/>
      <c r="E39" s="13"/>
    </row>
    <row r="40" spans="1:5" ht="45">
      <c r="A40" s="3" t="s">
        <v>140</v>
      </c>
      <c r="B40" s="9" t="s">
        <v>133</v>
      </c>
      <c r="C40" s="42"/>
      <c r="D40" s="10" t="s">
        <v>326</v>
      </c>
      <c r="E40" s="4">
        <f>C40*5</f>
        <v>0</v>
      </c>
    </row>
    <row r="41" spans="1:5">
      <c r="A41" s="64" t="s">
        <v>134</v>
      </c>
      <c r="B41" s="65" t="s">
        <v>136</v>
      </c>
      <c r="C41" s="13"/>
      <c r="D41" s="14"/>
      <c r="E41" s="13"/>
    </row>
    <row r="42" spans="1:5" ht="60">
      <c r="A42" s="3" t="s">
        <v>139</v>
      </c>
      <c r="B42" s="9" t="s">
        <v>135</v>
      </c>
      <c r="C42" s="42"/>
      <c r="D42" s="10" t="s">
        <v>255</v>
      </c>
      <c r="E42" s="4">
        <f>C42*1</f>
        <v>0</v>
      </c>
    </row>
    <row r="43" spans="1:5">
      <c r="C43" s="1"/>
    </row>
  </sheetData>
  <customSheetViews>
    <customSheetView guid="{3837910D-48F4-4FBE-A076-619F1986AB1E}" topLeftCell="A40">
      <selection activeCell="E26" sqref="E26:E27"/>
      <pageMargins left="0.7" right="0.7" top="0.75" bottom="0.75" header="0.3" footer="0.3"/>
      <pageSetup paperSize="9" orientation="portrait" r:id="rId1"/>
    </customSheetView>
    <customSheetView guid="{D10F90B7-FA71-41D8-9BF2-0669AC40A0DE}" topLeftCell="A40">
      <selection activeCell="E26" sqref="E26:E27"/>
      <pageMargins left="0.7" right="0.7" top="0.75" bottom="0.75" header="0.3" footer="0.3"/>
      <pageSetup paperSize="9" orientation="portrait" r:id="rId2"/>
    </customSheetView>
    <customSheetView guid="{8AD09ECE-C921-4E62-A985-082A25D9F653}">
      <selection activeCell="D1" sqref="D1"/>
      <pageMargins left="0.7" right="0.7" top="0.75" bottom="0.75" header="0.3" footer="0.3"/>
      <pageSetup paperSize="9" orientation="portrait" r:id="rId3"/>
    </customSheetView>
    <customSheetView guid="{B30F3123-F943-4609-9F2B-0160EC230C01}">
      <selection activeCell="D1" sqref="D1"/>
      <pageMargins left="0.7" right="0.7" top="0.75" bottom="0.75" header="0.3" footer="0.3"/>
      <pageSetup paperSize="9" orientation="portrait" r:id="rId4"/>
    </customSheetView>
    <customSheetView guid="{C2093A47-0081-450F-9D41-644316562D35}">
      <selection activeCell="E12" sqref="E12"/>
      <pageMargins left="0.7" right="0.7" top="0.75" bottom="0.75" header="0.3" footer="0.3"/>
      <pageSetup paperSize="9" orientation="portrait" r:id="rId5"/>
    </customSheetView>
    <customSheetView guid="{4852D9B1-7A3B-46A6-A2F6-FF34B6F7FC25}" topLeftCell="A40">
      <selection activeCell="E26" sqref="E26:E27"/>
      <pageMargins left="0.7" right="0.7" top="0.75" bottom="0.75" header="0.3" footer="0.3"/>
      <pageSetup paperSize="9" orientation="portrait" r:id="rId6"/>
    </customSheetView>
  </customSheetViews>
  <pageMargins left="0.7" right="0.7" top="0.75" bottom="0.75" header="0.3" footer="0.3"/>
  <pageSetup paperSize="9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0"/>
  <sheetViews>
    <sheetView topLeftCell="A40" workbookViewId="0">
      <selection activeCell="D74" sqref="D74:D75"/>
    </sheetView>
  </sheetViews>
  <sheetFormatPr defaultRowHeight="15"/>
  <cols>
    <col min="1" max="1" width="7.7109375" customWidth="1"/>
    <col min="2" max="2" width="35.7109375" style="1" customWidth="1"/>
    <col min="3" max="3" width="10.7109375" customWidth="1"/>
    <col min="4" max="4" width="12.5703125" customWidth="1"/>
    <col min="5" max="5" width="10.7109375" customWidth="1"/>
  </cols>
  <sheetData>
    <row r="1" spans="1:6">
      <c r="A1" s="17"/>
      <c r="B1" s="28" t="s">
        <v>215</v>
      </c>
      <c r="C1" s="17" t="s">
        <v>146</v>
      </c>
      <c r="D1" s="17" t="s">
        <v>0</v>
      </c>
      <c r="E1" s="17" t="s">
        <v>147</v>
      </c>
    </row>
    <row r="2" spans="1:6" ht="15.75">
      <c r="A2" s="6" t="s">
        <v>152</v>
      </c>
      <c r="B2" s="20" t="s">
        <v>213</v>
      </c>
      <c r="C2" s="12"/>
      <c r="D2" s="12"/>
      <c r="E2" s="45">
        <f>SUM(E4:E69)</f>
        <v>0</v>
      </c>
    </row>
    <row r="3" spans="1:6">
      <c r="A3" s="6">
        <v>5.0999999999999996</v>
      </c>
      <c r="B3" s="20" t="s">
        <v>51</v>
      </c>
      <c r="C3" s="12"/>
      <c r="D3" s="12"/>
      <c r="E3" s="12"/>
    </row>
    <row r="4" spans="1:6" ht="30">
      <c r="A4" s="3" t="s">
        <v>153</v>
      </c>
      <c r="B4" s="9" t="s">
        <v>27</v>
      </c>
      <c r="C4" s="42"/>
      <c r="D4" s="10" t="s">
        <v>255</v>
      </c>
      <c r="E4" s="4">
        <f>C4*1</f>
        <v>0</v>
      </c>
    </row>
    <row r="5" spans="1:6">
      <c r="A5" s="3" t="s">
        <v>154</v>
      </c>
      <c r="B5" s="9" t="s">
        <v>28</v>
      </c>
      <c r="C5" s="33"/>
      <c r="D5" s="10" t="s">
        <v>256</v>
      </c>
      <c r="E5" s="4">
        <f>C5*0.5</f>
        <v>0</v>
      </c>
    </row>
    <row r="6" spans="1:6">
      <c r="A6" s="3" t="s">
        <v>155</v>
      </c>
      <c r="B6" s="9" t="s">
        <v>29</v>
      </c>
      <c r="C6" s="33"/>
      <c r="D6" s="10" t="s">
        <v>257</v>
      </c>
      <c r="E6" s="4">
        <f>C6*0.2</f>
        <v>0</v>
      </c>
    </row>
    <row r="7" spans="1:6" ht="30">
      <c r="A7" s="3" t="s">
        <v>156</v>
      </c>
      <c r="B7" s="9" t="s">
        <v>52</v>
      </c>
      <c r="C7" s="42"/>
      <c r="D7" s="10" t="s">
        <v>257</v>
      </c>
      <c r="E7" s="4">
        <f>C7*0.2</f>
        <v>0</v>
      </c>
    </row>
    <row r="8" spans="1:6">
      <c r="A8" s="3" t="s">
        <v>157</v>
      </c>
      <c r="B8" s="9" t="s">
        <v>53</v>
      </c>
      <c r="C8" s="33"/>
      <c r="D8" s="10" t="s">
        <v>258</v>
      </c>
      <c r="E8" s="4">
        <f>C8*0.1</f>
        <v>0</v>
      </c>
    </row>
    <row r="9" spans="1:6">
      <c r="A9" s="6" t="s">
        <v>158</v>
      </c>
      <c r="B9" s="20" t="s">
        <v>54</v>
      </c>
      <c r="C9" s="67"/>
      <c r="D9" s="14"/>
      <c r="E9" s="13"/>
    </row>
    <row r="10" spans="1:6" ht="60">
      <c r="A10" s="3" t="s">
        <v>159</v>
      </c>
      <c r="B10" s="9" t="s">
        <v>55</v>
      </c>
      <c r="C10" s="42"/>
      <c r="D10" s="10" t="s">
        <v>111</v>
      </c>
      <c r="E10" s="4">
        <f>C10*2</f>
        <v>0</v>
      </c>
    </row>
    <row r="11" spans="1:6" ht="45">
      <c r="A11" s="3" t="s">
        <v>160</v>
      </c>
      <c r="B11" s="9" t="s">
        <v>56</v>
      </c>
      <c r="C11" s="42"/>
      <c r="D11" s="10" t="s">
        <v>281</v>
      </c>
      <c r="E11" s="4">
        <f>C11*1.2</f>
        <v>0</v>
      </c>
    </row>
    <row r="12" spans="1:6" ht="30">
      <c r="A12" s="3" t="s">
        <v>161</v>
      </c>
      <c r="B12" s="9" t="s">
        <v>57</v>
      </c>
      <c r="C12" s="42"/>
      <c r="D12" s="24" t="s">
        <v>369</v>
      </c>
      <c r="E12" s="4">
        <f>C12*0.2</f>
        <v>0</v>
      </c>
    </row>
    <row r="13" spans="1:6" ht="30">
      <c r="A13" s="3" t="s">
        <v>162</v>
      </c>
      <c r="B13" s="9" t="s">
        <v>58</v>
      </c>
      <c r="C13" s="42"/>
      <c r="D13" s="10" t="s">
        <v>282</v>
      </c>
      <c r="E13" s="4">
        <f>C13*0.4</f>
        <v>0</v>
      </c>
    </row>
    <row r="14" spans="1:6" ht="30">
      <c r="A14" s="3" t="s">
        <v>163</v>
      </c>
      <c r="B14" s="9" t="s">
        <v>59</v>
      </c>
      <c r="C14" s="42"/>
      <c r="D14" s="24" t="s">
        <v>260</v>
      </c>
      <c r="E14" s="4">
        <f>C14*1.5</f>
        <v>0</v>
      </c>
      <c r="F14" s="69"/>
    </row>
    <row r="15" spans="1:6" ht="60">
      <c r="A15" s="3" t="s">
        <v>164</v>
      </c>
      <c r="B15" s="9" t="s">
        <v>60</v>
      </c>
      <c r="C15" s="42"/>
      <c r="D15" s="10" t="s">
        <v>257</v>
      </c>
      <c r="E15" s="4">
        <f>C15*0.2</f>
        <v>0</v>
      </c>
    </row>
    <row r="16" spans="1:6">
      <c r="A16" s="6" t="s">
        <v>165</v>
      </c>
      <c r="B16" s="20" t="s">
        <v>63</v>
      </c>
      <c r="C16" s="68"/>
      <c r="D16" s="14"/>
      <c r="E16" s="13"/>
    </row>
    <row r="17" spans="1:5">
      <c r="A17" s="3" t="s">
        <v>166</v>
      </c>
      <c r="B17" s="9" t="s">
        <v>62</v>
      </c>
      <c r="C17" s="42"/>
      <c r="D17" s="10" t="s">
        <v>261</v>
      </c>
      <c r="E17" s="4">
        <f>C17*10</f>
        <v>0</v>
      </c>
    </row>
    <row r="18" spans="1:5" ht="45">
      <c r="A18" s="3" t="s">
        <v>167</v>
      </c>
      <c r="B18" s="9" t="s">
        <v>61</v>
      </c>
      <c r="C18" s="42"/>
      <c r="D18" s="10" t="s">
        <v>257</v>
      </c>
      <c r="E18" s="4">
        <f>C18*0.2</f>
        <v>0</v>
      </c>
    </row>
    <row r="19" spans="1:5" ht="60">
      <c r="A19" s="22" t="s">
        <v>168</v>
      </c>
      <c r="B19" s="23" t="s">
        <v>400</v>
      </c>
      <c r="C19" s="42"/>
      <c r="D19" s="30" t="s">
        <v>262</v>
      </c>
      <c r="E19" s="79">
        <f>C19*1.5</f>
        <v>0</v>
      </c>
    </row>
    <row r="20" spans="1:5" ht="45">
      <c r="A20" s="6" t="s">
        <v>169</v>
      </c>
      <c r="B20" s="20" t="s">
        <v>64</v>
      </c>
      <c r="C20" s="68"/>
      <c r="D20" s="14"/>
      <c r="E20" s="13"/>
    </row>
    <row r="21" spans="1:5" ht="30">
      <c r="A21" s="3" t="s">
        <v>170</v>
      </c>
      <c r="B21" s="9" t="s">
        <v>65</v>
      </c>
      <c r="C21" s="42"/>
      <c r="D21" s="10" t="s">
        <v>263</v>
      </c>
      <c r="E21" s="4">
        <f>C21*6.5</f>
        <v>0</v>
      </c>
    </row>
    <row r="22" spans="1:5" ht="30">
      <c r="A22" s="3" t="s">
        <v>171</v>
      </c>
      <c r="B22" s="9" t="s">
        <v>66</v>
      </c>
      <c r="C22" s="42"/>
      <c r="D22" s="10" t="s">
        <v>229</v>
      </c>
      <c r="E22" s="4">
        <f>C22*4</f>
        <v>0</v>
      </c>
    </row>
    <row r="23" spans="1:5" ht="30">
      <c r="A23" s="3" t="s">
        <v>172</v>
      </c>
      <c r="B23" s="9" t="s">
        <v>67</v>
      </c>
      <c r="C23" s="42"/>
      <c r="D23" s="10" t="s">
        <v>264</v>
      </c>
      <c r="E23" s="4">
        <f>C23*6.5</f>
        <v>0</v>
      </c>
    </row>
    <row r="24" spans="1:5" ht="30">
      <c r="A24" s="3" t="s">
        <v>173</v>
      </c>
      <c r="B24" s="9" t="s">
        <v>68</v>
      </c>
      <c r="C24" s="42"/>
      <c r="D24" s="10" t="s">
        <v>265</v>
      </c>
      <c r="E24" s="4">
        <f>C24*1</f>
        <v>0</v>
      </c>
    </row>
    <row r="25" spans="1:5" ht="90">
      <c r="A25" s="22" t="s">
        <v>401</v>
      </c>
      <c r="B25" s="23" t="s">
        <v>415</v>
      </c>
      <c r="C25" s="42"/>
      <c r="D25" s="30" t="s">
        <v>266</v>
      </c>
      <c r="E25" s="79">
        <f>C25*2</f>
        <v>0</v>
      </c>
    </row>
    <row r="26" spans="1:5">
      <c r="A26" s="6" t="s">
        <v>174</v>
      </c>
      <c r="B26" s="20" t="s">
        <v>69</v>
      </c>
      <c r="C26" s="68"/>
      <c r="D26" s="14"/>
      <c r="E26" s="13"/>
    </row>
    <row r="27" spans="1:5" ht="30">
      <c r="A27" s="3" t="s">
        <v>196</v>
      </c>
      <c r="B27" s="9" t="s">
        <v>70</v>
      </c>
      <c r="C27" s="42"/>
      <c r="D27" s="10" t="s">
        <v>266</v>
      </c>
      <c r="E27" s="4">
        <f>C27*2</f>
        <v>0</v>
      </c>
    </row>
    <row r="28" spans="1:5" ht="45">
      <c r="A28" s="6" t="s">
        <v>175</v>
      </c>
      <c r="B28" s="20" t="s">
        <v>71</v>
      </c>
      <c r="C28" s="68"/>
      <c r="D28" s="14"/>
      <c r="E28" s="13"/>
    </row>
    <row r="29" spans="1:5">
      <c r="A29" s="3" t="s">
        <v>176</v>
      </c>
      <c r="B29" s="9" t="s">
        <v>185</v>
      </c>
      <c r="C29" s="42"/>
      <c r="D29" s="10" t="s">
        <v>267</v>
      </c>
      <c r="E29" s="4">
        <f>C29*0.16</f>
        <v>0</v>
      </c>
    </row>
    <row r="30" spans="1:5">
      <c r="A30" s="3" t="s">
        <v>177</v>
      </c>
      <c r="B30" s="9" t="s">
        <v>186</v>
      </c>
      <c r="C30" s="42"/>
      <c r="D30" s="10" t="s">
        <v>268</v>
      </c>
      <c r="E30" s="4">
        <f>C30*0.08</f>
        <v>0</v>
      </c>
    </row>
    <row r="31" spans="1:5">
      <c r="A31" s="3" t="s">
        <v>178</v>
      </c>
      <c r="B31" s="9" t="s">
        <v>187</v>
      </c>
      <c r="C31" s="42"/>
      <c r="D31" s="10" t="s">
        <v>268</v>
      </c>
      <c r="E31" s="4">
        <f>C31*0.08</f>
        <v>0</v>
      </c>
    </row>
    <row r="32" spans="1:5">
      <c r="A32" s="3" t="s">
        <v>179</v>
      </c>
      <c r="B32" s="9" t="s">
        <v>188</v>
      </c>
      <c r="C32" s="42"/>
      <c r="D32" s="10" t="s">
        <v>269</v>
      </c>
      <c r="E32" s="4">
        <f>C32*0.04</f>
        <v>0</v>
      </c>
    </row>
    <row r="33" spans="1:6" ht="30">
      <c r="A33" s="3" t="s">
        <v>180</v>
      </c>
      <c r="B33" s="9" t="s">
        <v>189</v>
      </c>
      <c r="C33" s="42"/>
      <c r="D33" s="10" t="s">
        <v>270</v>
      </c>
      <c r="E33" s="4">
        <f>C33*16</f>
        <v>0</v>
      </c>
    </row>
    <row r="34" spans="1:6" ht="30">
      <c r="A34" s="3" t="s">
        <v>181</v>
      </c>
      <c r="B34" s="9" t="s">
        <v>32</v>
      </c>
      <c r="C34" s="42"/>
      <c r="D34" s="10" t="s">
        <v>271</v>
      </c>
      <c r="E34" s="4">
        <f>C34*8</f>
        <v>0</v>
      </c>
    </row>
    <row r="35" spans="1:6" ht="30">
      <c r="A35" s="3" t="s">
        <v>182</v>
      </c>
      <c r="B35" s="9" t="s">
        <v>190</v>
      </c>
      <c r="C35" s="42"/>
      <c r="D35" s="10" t="s">
        <v>271</v>
      </c>
      <c r="E35" s="4">
        <f>C35*8</f>
        <v>0</v>
      </c>
    </row>
    <row r="36" spans="1:6" ht="30">
      <c r="A36" s="3" t="s">
        <v>183</v>
      </c>
      <c r="B36" s="9" t="s">
        <v>191</v>
      </c>
      <c r="C36" s="42"/>
      <c r="D36" s="10" t="s">
        <v>272</v>
      </c>
      <c r="E36" s="4">
        <f>C36*4</f>
        <v>0</v>
      </c>
    </row>
    <row r="37" spans="1:6" ht="30">
      <c r="A37" s="3" t="s">
        <v>184</v>
      </c>
      <c r="B37" s="9" t="s">
        <v>327</v>
      </c>
      <c r="C37" s="42"/>
      <c r="D37" s="10" t="s">
        <v>257</v>
      </c>
      <c r="E37" s="4">
        <f>C37*0.2</f>
        <v>0</v>
      </c>
    </row>
    <row r="38" spans="1:6">
      <c r="A38" s="3" t="s">
        <v>372</v>
      </c>
      <c r="B38" s="9" t="s">
        <v>370</v>
      </c>
      <c r="C38" s="42"/>
      <c r="D38" s="10" t="s">
        <v>259</v>
      </c>
      <c r="E38" s="4">
        <f>C38*0.6</f>
        <v>0</v>
      </c>
    </row>
    <row r="39" spans="1:6">
      <c r="A39" s="3" t="s">
        <v>373</v>
      </c>
      <c r="B39" s="9" t="s">
        <v>371</v>
      </c>
      <c r="C39" s="42"/>
      <c r="D39" s="10" t="s">
        <v>315</v>
      </c>
      <c r="E39" s="4">
        <f>C39*0.3</f>
        <v>0</v>
      </c>
    </row>
    <row r="40" spans="1:6" ht="60">
      <c r="A40" s="6" t="s">
        <v>198</v>
      </c>
      <c r="B40" s="20" t="s">
        <v>192</v>
      </c>
      <c r="C40" s="68"/>
      <c r="D40" s="14"/>
      <c r="E40" s="13"/>
    </row>
    <row r="41" spans="1:6">
      <c r="A41" s="3" t="s">
        <v>200</v>
      </c>
      <c r="B41" s="9" t="s">
        <v>193</v>
      </c>
      <c r="C41" s="33"/>
      <c r="D41" s="10" t="s">
        <v>273</v>
      </c>
      <c r="E41" s="4">
        <f>C41*1.2</f>
        <v>0</v>
      </c>
      <c r="F41" s="69"/>
    </row>
    <row r="42" spans="1:6">
      <c r="A42" s="3" t="s">
        <v>284</v>
      </c>
      <c r="B42" s="9" t="s">
        <v>194</v>
      </c>
      <c r="C42" s="33"/>
      <c r="D42" s="10" t="s">
        <v>274</v>
      </c>
      <c r="E42" s="4">
        <f>C42*2.4</f>
        <v>0</v>
      </c>
      <c r="F42" s="40"/>
    </row>
    <row r="43" spans="1:6" ht="45">
      <c r="A43" s="6" t="s">
        <v>201</v>
      </c>
      <c r="B43" s="20" t="s">
        <v>195</v>
      </c>
      <c r="C43" s="68"/>
      <c r="D43" s="14"/>
      <c r="E43" s="13"/>
    </row>
    <row r="44" spans="1:6">
      <c r="A44" s="3" t="s">
        <v>202</v>
      </c>
      <c r="B44" s="9" t="s">
        <v>193</v>
      </c>
      <c r="C44" s="33"/>
      <c r="D44" s="10" t="s">
        <v>273</v>
      </c>
      <c r="E44" s="4">
        <f>C44*1.2</f>
        <v>0</v>
      </c>
    </row>
    <row r="45" spans="1:6">
      <c r="A45" s="3" t="s">
        <v>203</v>
      </c>
      <c r="B45" s="9" t="s">
        <v>194</v>
      </c>
      <c r="C45" s="33"/>
      <c r="D45" s="10" t="s">
        <v>274</v>
      </c>
      <c r="E45" s="4">
        <f>C45*2.4</f>
        <v>0</v>
      </c>
    </row>
    <row r="46" spans="1:6" ht="60">
      <c r="A46" s="6" t="s">
        <v>204</v>
      </c>
      <c r="B46" s="20" t="s">
        <v>197</v>
      </c>
      <c r="C46" s="68"/>
      <c r="D46" s="14"/>
      <c r="E46" s="13"/>
    </row>
    <row r="47" spans="1:6" ht="45">
      <c r="A47" s="3" t="s">
        <v>205</v>
      </c>
      <c r="B47" s="9" t="s">
        <v>216</v>
      </c>
      <c r="C47" s="33"/>
      <c r="D47" s="10" t="s">
        <v>273</v>
      </c>
      <c r="E47" s="4">
        <f>C47*1.2</f>
        <v>0</v>
      </c>
    </row>
    <row r="48" spans="1:6" ht="30">
      <c r="A48" s="3" t="s">
        <v>206</v>
      </c>
      <c r="B48" s="9" t="s">
        <v>217</v>
      </c>
      <c r="C48" s="33"/>
      <c r="D48" s="10" t="s">
        <v>275</v>
      </c>
      <c r="E48" s="4">
        <f>C48*2</f>
        <v>0</v>
      </c>
    </row>
    <row r="49" spans="1:5" ht="60">
      <c r="A49" s="3" t="s">
        <v>207</v>
      </c>
      <c r="B49" s="9" t="s">
        <v>218</v>
      </c>
      <c r="C49" s="33"/>
      <c r="D49" s="10" t="s">
        <v>276</v>
      </c>
      <c r="E49" s="4">
        <f>C49*1.6</f>
        <v>0</v>
      </c>
    </row>
    <row r="50" spans="1:5" ht="30">
      <c r="A50" s="3" t="s">
        <v>285</v>
      </c>
      <c r="B50" s="9" t="s">
        <v>219</v>
      </c>
      <c r="C50" s="33"/>
      <c r="D50" s="10" t="s">
        <v>277</v>
      </c>
      <c r="E50" s="4">
        <f>C50*3.2</f>
        <v>0</v>
      </c>
    </row>
    <row r="51" spans="1:5">
      <c r="A51" s="3" t="s">
        <v>286</v>
      </c>
      <c r="B51" s="9" t="s">
        <v>220</v>
      </c>
      <c r="C51" s="33"/>
      <c r="D51" s="10" t="s">
        <v>278</v>
      </c>
      <c r="E51" s="4">
        <f>C51*1.6</f>
        <v>0</v>
      </c>
    </row>
    <row r="52" spans="1:5">
      <c r="A52" s="6" t="s">
        <v>208</v>
      </c>
      <c r="B52" s="20" t="s">
        <v>199</v>
      </c>
      <c r="C52" s="67"/>
      <c r="D52" s="14"/>
      <c r="E52" s="13"/>
    </row>
    <row r="53" spans="1:5">
      <c r="A53" s="3" t="s">
        <v>210</v>
      </c>
      <c r="B53" s="9" t="s">
        <v>199</v>
      </c>
      <c r="C53" s="33"/>
      <c r="D53" s="10" t="s">
        <v>111</v>
      </c>
      <c r="E53" s="4">
        <f>C53*2</f>
        <v>0</v>
      </c>
    </row>
    <row r="54" spans="1:5" ht="30">
      <c r="A54" s="6" t="s">
        <v>287</v>
      </c>
      <c r="B54" s="20" t="s">
        <v>41</v>
      </c>
      <c r="C54" s="67"/>
      <c r="D54" s="14"/>
      <c r="E54" s="13"/>
    </row>
    <row r="55" spans="1:5">
      <c r="A55" s="3" t="s">
        <v>288</v>
      </c>
      <c r="B55" s="9" t="s">
        <v>33</v>
      </c>
      <c r="C55" s="33"/>
      <c r="D55" s="10" t="s">
        <v>278</v>
      </c>
      <c r="E55" s="4">
        <f>C55*1.6</f>
        <v>0</v>
      </c>
    </row>
    <row r="56" spans="1:5" ht="30">
      <c r="A56" s="3" t="s">
        <v>289</v>
      </c>
      <c r="B56" s="9" t="s">
        <v>34</v>
      </c>
      <c r="C56" s="33"/>
      <c r="D56" s="10" t="s">
        <v>279</v>
      </c>
      <c r="E56" s="4">
        <f>C56*2.4</f>
        <v>0</v>
      </c>
    </row>
    <row r="57" spans="1:5">
      <c r="A57" s="3" t="s">
        <v>290</v>
      </c>
      <c r="B57" s="9" t="s">
        <v>35</v>
      </c>
      <c r="C57" s="33"/>
      <c r="D57" s="10" t="s">
        <v>279</v>
      </c>
      <c r="E57" s="4">
        <f>C57*2.4</f>
        <v>0</v>
      </c>
    </row>
    <row r="58" spans="1:5">
      <c r="A58" s="3" t="s">
        <v>291</v>
      </c>
      <c r="B58" s="9" t="s">
        <v>36</v>
      </c>
      <c r="C58" s="33"/>
      <c r="D58" s="10" t="s">
        <v>279</v>
      </c>
      <c r="E58" s="4">
        <f>C58*2.4</f>
        <v>0</v>
      </c>
    </row>
    <row r="59" spans="1:5">
      <c r="A59" s="3" t="s">
        <v>292</v>
      </c>
      <c r="B59" s="9" t="s">
        <v>37</v>
      </c>
      <c r="C59" s="33"/>
      <c r="D59" s="10" t="s">
        <v>280</v>
      </c>
      <c r="E59" s="4">
        <f>C59*0.8</f>
        <v>0</v>
      </c>
    </row>
    <row r="60" spans="1:5" ht="30">
      <c r="A60" s="3" t="s">
        <v>293</v>
      </c>
      <c r="B60" s="9" t="s">
        <v>38</v>
      </c>
      <c r="C60" s="33"/>
      <c r="D60" s="10" t="s">
        <v>281</v>
      </c>
      <c r="E60" s="4">
        <f>C60*1.2</f>
        <v>0</v>
      </c>
    </row>
    <row r="61" spans="1:5">
      <c r="A61" s="3" t="s">
        <v>294</v>
      </c>
      <c r="B61" s="9" t="s">
        <v>39</v>
      </c>
      <c r="C61" s="33"/>
      <c r="D61" s="10" t="s">
        <v>281</v>
      </c>
      <c r="E61" s="4">
        <f>C61*1.2</f>
        <v>0</v>
      </c>
    </row>
    <row r="62" spans="1:5">
      <c r="A62" s="3" t="s">
        <v>295</v>
      </c>
      <c r="B62" s="9" t="s">
        <v>40</v>
      </c>
      <c r="C62" s="33"/>
      <c r="D62" s="10" t="s">
        <v>281</v>
      </c>
      <c r="E62" s="4">
        <f>C62*1.2</f>
        <v>0</v>
      </c>
    </row>
    <row r="63" spans="1:5">
      <c r="A63" s="6" t="s">
        <v>296</v>
      </c>
      <c r="B63" s="20" t="s">
        <v>141</v>
      </c>
      <c r="C63" s="67"/>
      <c r="D63" s="14"/>
      <c r="E63" s="13"/>
    </row>
    <row r="64" spans="1:5" ht="30">
      <c r="A64" s="3" t="s">
        <v>297</v>
      </c>
      <c r="B64" s="9" t="s">
        <v>303</v>
      </c>
      <c r="C64" s="42"/>
      <c r="D64" s="10" t="s">
        <v>255</v>
      </c>
      <c r="E64" s="4">
        <f>C64*1</f>
        <v>0</v>
      </c>
    </row>
    <row r="65" spans="1:5" ht="30">
      <c r="A65" s="3" t="s">
        <v>298</v>
      </c>
      <c r="B65" s="9" t="s">
        <v>214</v>
      </c>
      <c r="C65" s="42"/>
      <c r="D65" s="10" t="s">
        <v>256</v>
      </c>
      <c r="E65" s="4">
        <f>C65*0.5</f>
        <v>0</v>
      </c>
    </row>
    <row r="66" spans="1:5">
      <c r="A66" s="3" t="s">
        <v>299</v>
      </c>
      <c r="B66" s="9" t="s">
        <v>142</v>
      </c>
      <c r="C66" s="42"/>
      <c r="D66" s="10" t="s">
        <v>282</v>
      </c>
      <c r="E66" s="4">
        <f>C66*0.4</f>
        <v>0</v>
      </c>
    </row>
    <row r="67" spans="1:5" ht="45">
      <c r="A67" s="6" t="s">
        <v>300</v>
      </c>
      <c r="B67" s="20" t="s">
        <v>211</v>
      </c>
      <c r="C67" s="68"/>
      <c r="D67" s="31"/>
      <c r="E67" s="21"/>
    </row>
    <row r="68" spans="1:5" ht="30">
      <c r="A68" s="22" t="s">
        <v>301</v>
      </c>
      <c r="B68" s="23" t="s">
        <v>209</v>
      </c>
      <c r="C68" s="42"/>
      <c r="D68" s="32" t="s">
        <v>283</v>
      </c>
      <c r="E68" s="4">
        <f>C68*1.25</f>
        <v>0</v>
      </c>
    </row>
    <row r="69" spans="1:5" ht="30">
      <c r="A69" s="3" t="s">
        <v>302</v>
      </c>
      <c r="B69" s="9" t="s">
        <v>212</v>
      </c>
      <c r="C69" s="42"/>
      <c r="D69" s="24" t="s">
        <v>360</v>
      </c>
      <c r="E69" s="4">
        <f>C69*0.75</f>
        <v>0</v>
      </c>
    </row>
    <row r="70" spans="1:5">
      <c r="A70" s="6" t="s">
        <v>374</v>
      </c>
      <c r="B70" s="20" t="s">
        <v>375</v>
      </c>
      <c r="C70" s="68"/>
      <c r="D70" s="31"/>
      <c r="E70" s="21"/>
    </row>
    <row r="71" spans="1:5" ht="30">
      <c r="A71" s="22" t="s">
        <v>376</v>
      </c>
      <c r="B71" s="23" t="s">
        <v>377</v>
      </c>
      <c r="C71" s="42"/>
      <c r="D71" s="32" t="s">
        <v>321</v>
      </c>
      <c r="E71" s="4">
        <f>C71*2.5</f>
        <v>0</v>
      </c>
    </row>
    <row r="72" spans="1:5" ht="30">
      <c r="A72" s="22" t="s">
        <v>379</v>
      </c>
      <c r="B72" s="23" t="s">
        <v>378</v>
      </c>
      <c r="C72" s="42"/>
      <c r="D72" s="32" t="s">
        <v>322</v>
      </c>
      <c r="E72" s="4">
        <f>C72*1</f>
        <v>0</v>
      </c>
    </row>
    <row r="73" spans="1:5" ht="30">
      <c r="A73" s="6" t="s">
        <v>402</v>
      </c>
      <c r="B73" s="20" t="s">
        <v>403</v>
      </c>
      <c r="C73" s="68"/>
      <c r="D73" s="31"/>
      <c r="E73" s="21"/>
    </row>
    <row r="74" spans="1:5">
      <c r="A74" s="85" t="s">
        <v>404</v>
      </c>
      <c r="B74" s="86" t="s">
        <v>405</v>
      </c>
      <c r="C74" s="80"/>
      <c r="D74" s="87" t="s">
        <v>417</v>
      </c>
      <c r="E74" s="88">
        <f>C74*0.1</f>
        <v>0</v>
      </c>
    </row>
    <row r="75" spans="1:5">
      <c r="A75" s="85" t="s">
        <v>406</v>
      </c>
      <c r="B75" s="86" t="s">
        <v>419</v>
      </c>
      <c r="C75" s="80"/>
      <c r="D75" s="87" t="s">
        <v>257</v>
      </c>
      <c r="E75" s="88">
        <f>C75*0.2</f>
        <v>0</v>
      </c>
    </row>
    <row r="76" spans="1:5">
      <c r="C76" s="1"/>
    </row>
    <row r="77" spans="1:5">
      <c r="C77" s="1"/>
    </row>
    <row r="78" spans="1:5">
      <c r="C78" s="1"/>
    </row>
    <row r="79" spans="1:5">
      <c r="C79" s="1"/>
    </row>
    <row r="80" spans="1:5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</sheetData>
  <customSheetViews>
    <customSheetView guid="{3837910D-48F4-4FBE-A076-619F1986AB1E}" topLeftCell="A40">
      <selection activeCell="D74" sqref="D74:D75"/>
      <pageMargins left="0.7" right="0.7" top="0.75" bottom="0.75" header="0.3" footer="0.3"/>
      <pageSetup paperSize="9" orientation="portrait" r:id="rId1"/>
    </customSheetView>
    <customSheetView guid="{D10F90B7-FA71-41D8-9BF2-0669AC40A0DE}" topLeftCell="A40">
      <selection activeCell="D74" sqref="D74:D75"/>
      <pageMargins left="0.7" right="0.7" top="0.75" bottom="0.75" header="0.3" footer="0.3"/>
      <pageSetup paperSize="9" orientation="portrait" r:id="rId2"/>
    </customSheetView>
    <customSheetView guid="{8AD09ECE-C921-4E62-A985-082A25D9F653}">
      <selection activeCell="E1" sqref="E1"/>
      <pageMargins left="0.7" right="0.7" top="0.75" bottom="0.75" header="0.3" footer="0.3"/>
      <pageSetup paperSize="9" orientation="portrait" r:id="rId3"/>
    </customSheetView>
    <customSheetView guid="{B30F3123-F943-4609-9F2B-0160EC230C01}">
      <selection activeCell="E1" sqref="E1"/>
      <pageMargins left="0.7" right="0.7" top="0.75" bottom="0.75" header="0.3" footer="0.3"/>
      <pageSetup paperSize="9" orientation="portrait" r:id="rId4"/>
    </customSheetView>
    <customSheetView guid="{C2093A47-0081-450F-9D41-644316562D35}" topLeftCell="A49">
      <selection activeCell="D74" sqref="D74"/>
      <pageMargins left="0.7" right="0.7" top="0.75" bottom="0.75" header="0.3" footer="0.3"/>
      <pageSetup paperSize="9" orientation="portrait" r:id="rId5"/>
    </customSheetView>
    <customSheetView guid="{4852D9B1-7A3B-46A6-A2F6-FF34B6F7FC25}" topLeftCell="A40">
      <selection activeCell="D74" sqref="D74:D75"/>
      <pageMargins left="0.7" right="0.7" top="0.75" bottom="0.75" header="0.3" footer="0.3"/>
      <pageSetup paperSize="9" orientation="portrait" r:id="rId6"/>
    </customSheetView>
  </customSheetView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Обща част</vt:lpstr>
      <vt:lpstr>I. Научни резултати</vt:lpstr>
      <vt:lpstr>II. Научен капацитет</vt:lpstr>
      <vt:lpstr>III. Обществено въздействие</vt:lpstr>
      <vt:lpstr>IV. Експертна дейност</vt:lpstr>
      <vt:lpstr>V. Допълнителни показатели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vve</cp:lastModifiedBy>
  <dcterms:created xsi:type="dcterms:W3CDTF">2021-09-13T07:50:39Z</dcterms:created>
  <dcterms:modified xsi:type="dcterms:W3CDTF">2024-04-20T21:37:00Z</dcterms:modified>
</cp:coreProperties>
</file>